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Usuario\Desktop\"/>
    </mc:Choice>
  </mc:AlternateContent>
  <xr:revisionPtr revIDLastSave="0" documentId="13_ncr:1_{A99AA863-C4E6-475C-978C-7B5A41DCD668}" xr6:coauthVersionLast="47" xr6:coauthVersionMax="47" xr10:uidLastSave="{00000000-0000-0000-0000-000000000000}"/>
  <bookViews>
    <workbookView xWindow="-120" yWindow="-120" windowWidth="20730" windowHeight="11160" tabRatio="882" activeTab="6"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0" r:id="rId10"/>
  </pivotCaches>
</workbook>
</file>

<file path=xl/calcChain.xml><?xml version="1.0" encoding="utf-8"?>
<calcChain xmlns="http://schemas.openxmlformats.org/spreadsheetml/2006/main">
  <c r="T10" i="1" l="1"/>
  <c r="Q10" i="1"/>
  <c r="H10" i="1"/>
  <c r="I10" i="1" s="1"/>
  <c r="K59" i="1"/>
  <c r="K60" i="1"/>
  <c r="K65" i="1"/>
  <c r="K67" i="1"/>
  <c r="K61" i="1"/>
  <c r="K62" i="1"/>
  <c r="K69" i="1"/>
  <c r="K63" i="1"/>
  <c r="K66" i="1"/>
  <c r="K68" i="1"/>
  <c r="F221" i="13"/>
  <c r="F211" i="13"/>
  <c r="F212" i="13"/>
  <c r="F213" i="13"/>
  <c r="F214" i="13"/>
  <c r="F215" i="13"/>
  <c r="F216" i="13"/>
  <c r="F217" i="13"/>
  <c r="F218" i="13"/>
  <c r="F219" i="13"/>
  <c r="F220" i="13"/>
  <c r="F210" i="13"/>
  <c r="B221" i="13" a="1"/>
  <c r="B221" i="13" s="1"/>
  <c r="Q52" i="1"/>
  <c r="Q47" i="1"/>
  <c r="Q41" i="1"/>
  <c r="X41" i="1" s="1"/>
  <c r="Z41"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c r="Q69" i="1"/>
  <c r="T68" i="1"/>
  <c r="Q68" i="1"/>
  <c r="T67" i="1"/>
  <c r="Q67" i="1"/>
  <c r="T66" i="1"/>
  <c r="Q66" i="1"/>
  <c r="T65" i="1"/>
  <c r="Q65" i="1"/>
  <c r="T64" i="1"/>
  <c r="Q64" i="1"/>
  <c r="H64" i="1"/>
  <c r="T63" i="1"/>
  <c r="Q63" i="1"/>
  <c r="T62" i="1"/>
  <c r="Q62" i="1"/>
  <c r="T61" i="1"/>
  <c r="Q61" i="1"/>
  <c r="T60" i="1"/>
  <c r="Q60" i="1"/>
  <c r="T59" i="1"/>
  <c r="Q59" i="1"/>
  <c r="T58" i="1"/>
  <c r="Q58" i="1"/>
  <c r="H58" i="1"/>
  <c r="I58" i="1" s="1"/>
  <c r="T57" i="1"/>
  <c r="Q57" i="1"/>
  <c r="T56" i="1"/>
  <c r="Q56" i="1"/>
  <c r="T55" i="1"/>
  <c r="Q55" i="1"/>
  <c r="T54" i="1"/>
  <c r="Q54" i="1"/>
  <c r="T53" i="1"/>
  <c r="Q53" i="1"/>
  <c r="T52" i="1"/>
  <c r="H52" i="1"/>
  <c r="I52" i="1"/>
  <c r="T51" i="1"/>
  <c r="Q51" i="1"/>
  <c r="T50" i="1"/>
  <c r="Q50" i="1"/>
  <c r="X51" i="1" s="1"/>
  <c r="T49" i="1"/>
  <c r="Q49" i="1"/>
  <c r="X50" i="1" s="1"/>
  <c r="T48" i="1"/>
  <c r="Q48" i="1"/>
  <c r="X48" i="1" s="1"/>
  <c r="T47" i="1"/>
  <c r="T46" i="1"/>
  <c r="Q46" i="1"/>
  <c r="H46" i="1"/>
  <c r="I46" i="1" s="1"/>
  <c r="T45" i="1"/>
  <c r="Q45" i="1"/>
  <c r="AB45" i="1" s="1"/>
  <c r="AA45" i="1" s="1"/>
  <c r="T44" i="1"/>
  <c r="Q44" i="1"/>
  <c r="X45" i="1" s="1"/>
  <c r="T43" i="1"/>
  <c r="Q43" i="1"/>
  <c r="T42" i="1"/>
  <c r="Q42" i="1"/>
  <c r="X43" i="1" s="1"/>
  <c r="T41" i="1"/>
  <c r="T40" i="1"/>
  <c r="Q40" i="1"/>
  <c r="H40" i="1"/>
  <c r="I40" i="1" s="1"/>
  <c r="T39" i="1"/>
  <c r="Q39" i="1"/>
  <c r="T38" i="1"/>
  <c r="Q38" i="1"/>
  <c r="T37" i="1"/>
  <c r="Q37" i="1"/>
  <c r="T36" i="1"/>
  <c r="Q36" i="1"/>
  <c r="T35" i="1"/>
  <c r="Q35" i="1"/>
  <c r="T34" i="1"/>
  <c r="Q34" i="1"/>
  <c r="H34" i="1"/>
  <c r="I34" i="1" s="1"/>
  <c r="X34" i="1" s="1"/>
  <c r="Y34" i="1" s="1"/>
  <c r="T33" i="1"/>
  <c r="Q33" i="1"/>
  <c r="X33" i="1" s="1"/>
  <c r="T32" i="1"/>
  <c r="Q32" i="1"/>
  <c r="T31" i="1"/>
  <c r="Q31" i="1"/>
  <c r="X32" i="1" s="1"/>
  <c r="T30" i="1"/>
  <c r="Q30" i="1"/>
  <c r="X31" i="1" s="1"/>
  <c r="T29" i="1"/>
  <c r="Q29" i="1"/>
  <c r="T28" i="1"/>
  <c r="Q28" i="1"/>
  <c r="H28" i="1"/>
  <c r="I28" i="1" s="1"/>
  <c r="T27" i="1"/>
  <c r="Q27" i="1"/>
  <c r="T26" i="1"/>
  <c r="Q26" i="1"/>
  <c r="T25" i="1"/>
  <c r="Q25" i="1"/>
  <c r="T24" i="1"/>
  <c r="Q24" i="1"/>
  <c r="T23" i="1"/>
  <c r="Q23" i="1"/>
  <c r="T22" i="1"/>
  <c r="Q22" i="1"/>
  <c r="H22" i="1"/>
  <c r="I22" i="1" s="1"/>
  <c r="H16" i="1"/>
  <c r="Q15" i="1"/>
  <c r="Q14" i="1"/>
  <c r="Q13" i="1"/>
  <c r="AB13" i="1" s="1"/>
  <c r="AA13" i="1" s="1"/>
  <c r="T21" i="1"/>
  <c r="Q21" i="1"/>
  <c r="AB21" i="1" s="1"/>
  <c r="AA21" i="1" s="1"/>
  <c r="T20" i="1"/>
  <c r="Q20" i="1"/>
  <c r="X20" i="1" s="1"/>
  <c r="T19" i="1"/>
  <c r="Q19" i="1"/>
  <c r="T18" i="1"/>
  <c r="Q18" i="1"/>
  <c r="AB19" i="1" s="1"/>
  <c r="AA19" i="1" s="1"/>
  <c r="T17" i="1"/>
  <c r="Q17" i="1"/>
  <c r="T16" i="1"/>
  <c r="Q16" i="1"/>
  <c r="X16" i="1" s="1"/>
  <c r="I16" i="1"/>
  <c r="X64" i="1"/>
  <c r="Z64" i="1" s="1"/>
  <c r="X58" i="1"/>
  <c r="Z58" i="1" s="1"/>
  <c r="X52" i="1"/>
  <c r="Y52" i="1" s="1"/>
  <c r="X40" i="1"/>
  <c r="Y64" i="1"/>
  <c r="P15" i="19" s="1"/>
  <c r="X65" i="1"/>
  <c r="Y65" i="1" s="1"/>
  <c r="Y58" i="1"/>
  <c r="AB14" i="19" s="1"/>
  <c r="X59" i="1"/>
  <c r="Y59" i="1" s="1"/>
  <c r="X60" i="1"/>
  <c r="Y60" i="1" s="1"/>
  <c r="X14" i="19" s="1"/>
  <c r="X54" i="1"/>
  <c r="Z54" i="1" s="1"/>
  <c r="Y40" i="1"/>
  <c r="AB21" i="19" s="1"/>
  <c r="Z40" i="1"/>
  <c r="X24" i="1"/>
  <c r="Y24" i="1" s="1"/>
  <c r="X61" i="1"/>
  <c r="X55" i="1"/>
  <c r="Z55" i="1" s="1"/>
  <c r="Z65" i="1"/>
  <c r="X66" i="1"/>
  <c r="X47" i="1"/>
  <c r="Y47" i="1" s="1"/>
  <c r="T11" i="1"/>
  <c r="T12" i="1"/>
  <c r="T13" i="1"/>
  <c r="T14" i="1"/>
  <c r="T15" i="1"/>
  <c r="Y61" i="1"/>
  <c r="Z61" i="1"/>
  <c r="X56" i="1"/>
  <c r="Y56" i="1" s="1"/>
  <c r="X25" i="1"/>
  <c r="Z25" i="1" s="1"/>
  <c r="Y66" i="1"/>
  <c r="Z66" i="1"/>
  <c r="X67" i="1"/>
  <c r="Z47" i="1"/>
  <c r="X36" i="1"/>
  <c r="Y36" i="1" s="1"/>
  <c r="X37" i="1"/>
  <c r="Z37" i="1" s="1"/>
  <c r="X38" i="1"/>
  <c r="Z38" i="1" s="1"/>
  <c r="X57" i="1"/>
  <c r="Y57" i="1" s="1"/>
  <c r="X62" i="1"/>
  <c r="Y62" i="1" s="1"/>
  <c r="X63" i="1"/>
  <c r="X44" i="1"/>
  <c r="Y44" i="1" s="1"/>
  <c r="X26" i="1"/>
  <c r="Y26" i="1" s="1"/>
  <c r="Z67" i="1"/>
  <c r="Y67" i="1"/>
  <c r="M35" i="19" s="1"/>
  <c r="Q12" i="1"/>
  <c r="Y63" i="1"/>
  <c r="Z63" i="1"/>
  <c r="X68" i="1"/>
  <c r="Z68" i="1" s="1"/>
  <c r="X69" i="1"/>
  <c r="Y69" i="1" s="1"/>
  <c r="Z44" i="1"/>
  <c r="X39" i="1"/>
  <c r="Z39" i="1" s="1"/>
  <c r="X27" i="1"/>
  <c r="Y27" i="1" s="1"/>
  <c r="Y68" i="1"/>
  <c r="N25" i="19" s="1"/>
  <c r="Q11" i="1"/>
  <c r="X12" i="1" s="1"/>
  <c r="Y12" i="1" s="1"/>
  <c r="X13" i="1"/>
  <c r="Y13" i="1" s="1"/>
  <c r="X15" i="1"/>
  <c r="Y15" i="1" s="1"/>
  <c r="AB66" i="1"/>
  <c r="AA66" i="1" s="1"/>
  <c r="R25" i="19" s="1"/>
  <c r="AB59" i="1"/>
  <c r="AA59" i="1" s="1"/>
  <c r="AB58" i="1"/>
  <c r="AB40" i="1"/>
  <c r="AA40" i="1" s="1"/>
  <c r="AB53" i="1"/>
  <c r="AA53" i="1" s="1"/>
  <c r="AB47" i="1"/>
  <c r="AC40" i="1"/>
  <c r="AH51" i="19"/>
  <c r="AB24" i="1"/>
  <c r="AA24" i="1" s="1"/>
  <c r="AA58" i="1"/>
  <c r="AB34" i="19" s="1"/>
  <c r="AB65" i="1"/>
  <c r="AA65" i="1" s="1"/>
  <c r="AB12" i="1"/>
  <c r="AA12" i="1" s="1"/>
  <c r="AB67" i="1"/>
  <c r="AA67" i="1" s="1"/>
  <c r="AB36" i="1"/>
  <c r="AA36" i="1" s="1"/>
  <c r="AB43" i="1"/>
  <c r="AA43" i="1" s="1"/>
  <c r="AB48" i="1"/>
  <c r="AA48" i="1" s="1"/>
  <c r="AB49" i="1"/>
  <c r="AA49" i="1" s="1"/>
  <c r="AA47" i="1"/>
  <c r="AB54" i="1"/>
  <c r="AA54" i="1" s="1"/>
  <c r="AB60" i="1"/>
  <c r="AA60" i="1" s="1"/>
  <c r="AB68" i="1"/>
  <c r="AA68" i="1" s="1"/>
  <c r="R15" i="19"/>
  <c r="AC66" i="1"/>
  <c r="AJ15" i="19"/>
  <c r="R55" i="19"/>
  <c r="AD15" i="19"/>
  <c r="L15" i="19"/>
  <c r="AD45" i="19"/>
  <c r="AD25" i="19"/>
  <c r="X25" i="19"/>
  <c r="AJ25" i="19"/>
  <c r="L55" i="19"/>
  <c r="AH14" i="19"/>
  <c r="AH44" i="19"/>
  <c r="V24" i="19"/>
  <c r="P44" i="19"/>
  <c r="AB55" i="1"/>
  <c r="AA55" i="1" s="1"/>
  <c r="AB25" i="1"/>
  <c r="AB61" i="1"/>
  <c r="AA61" i="1" s="1"/>
  <c r="AE54" i="19" s="1"/>
  <c r="AB44" i="1"/>
  <c r="AA44" i="1" s="1"/>
  <c r="AB37" i="1"/>
  <c r="AA37" i="1" s="1"/>
  <c r="AB15" i="1"/>
  <c r="AA15" i="1" s="1"/>
  <c r="AB56" i="1"/>
  <c r="AB69" i="1"/>
  <c r="AA69" i="1" s="1"/>
  <c r="AB26" i="1"/>
  <c r="AA26" i="1" s="1"/>
  <c r="AA25" i="1"/>
  <c r="AB27" i="1"/>
  <c r="AA27" i="1" s="1"/>
  <c r="M55" i="19"/>
  <c r="S35" i="19"/>
  <c r="AK45" i="19"/>
  <c r="S25" i="19"/>
  <c r="S15" i="19"/>
  <c r="AB62" i="1"/>
  <c r="AA62" i="1" s="1"/>
  <c r="AB33" i="1"/>
  <c r="AA33" i="1" s="1"/>
  <c r="AB38" i="1"/>
  <c r="AA38" i="1" s="1"/>
  <c r="AB39" i="1"/>
  <c r="AA39" i="1" s="1"/>
  <c r="AE34" i="19"/>
  <c r="M34" i="19"/>
  <c r="AF15" i="19"/>
  <c r="AA56" i="1"/>
  <c r="AB57" i="1"/>
  <c r="AA57" i="1" s="1"/>
  <c r="AB63" i="1"/>
  <c r="AA63" i="1" s="1"/>
  <c r="AB64" i="1"/>
  <c r="AA64" i="1" s="1"/>
  <c r="AC64" i="1"/>
  <c r="AB25" i="19"/>
  <c r="J35" i="19"/>
  <c r="K38" i="1"/>
  <c r="K14" i="1"/>
  <c r="K17" i="1"/>
  <c r="K54" i="1"/>
  <c r="K56" i="1"/>
  <c r="K36" i="1"/>
  <c r="K44" i="1"/>
  <c r="K39" i="1"/>
  <c r="K30" i="1"/>
  <c r="K20" i="1"/>
  <c r="K21" i="1"/>
  <c r="K32" i="1"/>
  <c r="K49" i="1"/>
  <c r="K50" i="1"/>
  <c r="K57" i="1"/>
  <c r="K15" i="1"/>
  <c r="K47" i="1"/>
  <c r="K35" i="1"/>
  <c r="K13" i="1"/>
  <c r="K27" i="1"/>
  <c r="K45" i="1"/>
  <c r="K48" i="1"/>
  <c r="K25" i="1"/>
  <c r="K31" i="1"/>
  <c r="K19" i="1"/>
  <c r="K11" i="1"/>
  <c r="K37" i="1"/>
  <c r="K18" i="1"/>
  <c r="K29" i="1"/>
  <c r="K12" i="1"/>
  <c r="K43" i="1"/>
  <c r="K26" i="1"/>
  <c r="K55" i="1"/>
  <c r="K23" i="1"/>
  <c r="K33" i="1"/>
  <c r="K24" i="1"/>
  <c r="K53" i="1"/>
  <c r="K42" i="1"/>
  <c r="K51" i="1"/>
  <c r="K41" i="1"/>
  <c r="B222" i="13" l="1"/>
  <c r="B223" i="13"/>
  <c r="Z45" i="1"/>
  <c r="Y45" i="1"/>
  <c r="Y48" i="1"/>
  <c r="Z48" i="1"/>
  <c r="AC35" i="19"/>
  <c r="AI15" i="19"/>
  <c r="Q55" i="19"/>
  <c r="AC65" i="1"/>
  <c r="AI45" i="19"/>
  <c r="W15" i="19"/>
  <c r="AC15" i="19"/>
  <c r="AC25" i="19"/>
  <c r="W25" i="19"/>
  <c r="Q25" i="19"/>
  <c r="W35" i="19"/>
  <c r="Q35" i="19"/>
  <c r="K25" i="19"/>
  <c r="Z50" i="1"/>
  <c r="Y50" i="1"/>
  <c r="AL22" i="19" s="1"/>
  <c r="Y16" i="1"/>
  <c r="Z16" i="1"/>
  <c r="X17" i="1" s="1"/>
  <c r="Z31" i="1"/>
  <c r="Y31" i="1"/>
  <c r="Y20" i="1"/>
  <c r="Z20" i="1"/>
  <c r="Z43" i="1"/>
  <c r="Y43" i="1"/>
  <c r="Y11" i="19" s="1"/>
  <c r="Z51" i="1"/>
  <c r="Y51" i="1"/>
  <c r="Y32" i="1"/>
  <c r="AL19" i="19" s="1"/>
  <c r="Z32" i="1"/>
  <c r="K10" i="1"/>
  <c r="L10" i="1" s="1"/>
  <c r="K28" i="1"/>
  <c r="L28" i="1" s="1"/>
  <c r="J40" i="18" s="1"/>
  <c r="K40" i="1"/>
  <c r="L40" i="1" s="1"/>
  <c r="Z32" i="18" s="1"/>
  <c r="K52" i="1"/>
  <c r="L52" i="1" s="1"/>
  <c r="AD34" i="18" s="1"/>
  <c r="K46" i="1"/>
  <c r="L46" i="1" s="1"/>
  <c r="P18" i="18" s="1"/>
  <c r="K22" i="1"/>
  <c r="L22" i="1" s="1"/>
  <c r="K34" i="1"/>
  <c r="L34" i="1" s="1"/>
  <c r="AJ8" i="18" s="1"/>
  <c r="K58" i="1"/>
  <c r="L58" i="1" s="1"/>
  <c r="K64" i="1"/>
  <c r="L64" i="1" s="1"/>
  <c r="AB28" i="18" s="1"/>
  <c r="K16" i="1"/>
  <c r="L16" i="1" s="1"/>
  <c r="AD38" i="18" s="1"/>
  <c r="N48" i="19"/>
  <c r="AF48" i="19"/>
  <c r="T48" i="19"/>
  <c r="AL48" i="19"/>
  <c r="T28" i="19"/>
  <c r="AF8" i="19"/>
  <c r="AF28" i="19"/>
  <c r="Z33" i="1"/>
  <c r="Y33" i="1"/>
  <c r="O55" i="19"/>
  <c r="O15" i="19"/>
  <c r="AM25" i="19"/>
  <c r="AG15" i="19"/>
  <c r="AG45" i="19"/>
  <c r="AA15" i="19"/>
  <c r="U45" i="19"/>
  <c r="AA25" i="19"/>
  <c r="AG55" i="19"/>
  <c r="AG25" i="19"/>
  <c r="O25" i="19"/>
  <c r="AA55" i="19"/>
  <c r="AA45" i="19"/>
  <c r="P35" i="19"/>
  <c r="AB15" i="19"/>
  <c r="N55" i="19"/>
  <c r="Y14" i="19"/>
  <c r="AE45" i="19"/>
  <c r="J24" i="19"/>
  <c r="P14" i="19"/>
  <c r="J54" i="19"/>
  <c r="P54" i="19"/>
  <c r="X14" i="1"/>
  <c r="Y14" i="1" s="1"/>
  <c r="Z26" i="19" s="1"/>
  <c r="X19" i="1"/>
  <c r="Z24" i="1"/>
  <c r="I64" i="1"/>
  <c r="J44" i="19"/>
  <c r="V14" i="19"/>
  <c r="P25" i="19"/>
  <c r="AH55" i="19"/>
  <c r="V36" i="18"/>
  <c r="T55" i="19"/>
  <c r="AK25" i="19"/>
  <c r="S55" i="19"/>
  <c r="P24" i="19"/>
  <c r="AB44" i="19"/>
  <c r="AC58" i="1"/>
  <c r="R45" i="19"/>
  <c r="AB42" i="1"/>
  <c r="AA42" i="1" s="1"/>
  <c r="V21" i="19"/>
  <c r="Z69" i="1"/>
  <c r="Z26" i="1"/>
  <c r="Z62" i="1"/>
  <c r="X42" i="1"/>
  <c r="Z59" i="1"/>
  <c r="X28" i="1"/>
  <c r="Y28" i="1" s="1"/>
  <c r="V15" i="19"/>
  <c r="AB55" i="19"/>
  <c r="AL35" i="19"/>
  <c r="Y45" i="19"/>
  <c r="Y35" i="19"/>
  <c r="J34" i="19"/>
  <c r="V34" i="19"/>
  <c r="AH54" i="19"/>
  <c r="V31" i="19"/>
  <c r="AB41" i="1"/>
  <c r="AA41" i="1" s="1"/>
  <c r="Y25" i="1"/>
  <c r="Z60" i="1"/>
  <c r="AB51" i="1"/>
  <c r="AA51" i="1" s="1"/>
  <c r="AM52" i="19" s="1"/>
  <c r="X46" i="1"/>
  <c r="Z46" i="1" s="1"/>
  <c r="X53" i="1"/>
  <c r="Z53" i="1" s="1"/>
  <c r="J45" i="19"/>
  <c r="AH25" i="19"/>
  <c r="T45" i="19"/>
  <c r="Y25" i="19"/>
  <c r="AE25" i="19"/>
  <c r="AB31" i="1"/>
  <c r="AA31" i="1" s="1"/>
  <c r="M49" i="19" s="1"/>
  <c r="P34" i="19"/>
  <c r="AH24" i="19"/>
  <c r="AB54" i="19"/>
  <c r="AD14" i="19"/>
  <c r="AB31" i="19"/>
  <c r="X21" i="1"/>
  <c r="AB50" i="1"/>
  <c r="AA50" i="1" s="1"/>
  <c r="V44" i="19"/>
  <c r="J14" i="19"/>
  <c r="AH34" i="19"/>
  <c r="X49" i="1"/>
  <c r="X22" i="1"/>
  <c r="P45" i="19"/>
  <c r="AH45" i="19"/>
  <c r="S34" i="19"/>
  <c r="AB14" i="1"/>
  <c r="AA14" i="1" s="1"/>
  <c r="N26" i="19" s="1"/>
  <c r="S54" i="19"/>
  <c r="AB32" i="1"/>
  <c r="AA32" i="1" s="1"/>
  <c r="AB20" i="1"/>
  <c r="AA20" i="1" s="1"/>
  <c r="AB24" i="19"/>
  <c r="V54" i="19"/>
  <c r="M44" i="19"/>
  <c r="AF54" i="19"/>
  <c r="N14" i="19"/>
  <c r="T14" i="19"/>
  <c r="T54" i="19"/>
  <c r="AF34" i="19"/>
  <c r="AL44" i="19"/>
  <c r="AF24" i="19"/>
  <c r="O24" i="19"/>
  <c r="AG24" i="19"/>
  <c r="AA54" i="19"/>
  <c r="U54" i="19"/>
  <c r="O54" i="19"/>
  <c r="AG34" i="19"/>
  <c r="AM24" i="19"/>
  <c r="U34" i="19"/>
  <c r="AC14" i="19"/>
  <c r="AI54" i="19"/>
  <c r="Q24" i="19"/>
  <c r="W24" i="19"/>
  <c r="K54" i="19"/>
  <c r="W14" i="19"/>
  <c r="AC24" i="19"/>
  <c r="AI24" i="19"/>
  <c r="Q44" i="19"/>
  <c r="AC59" i="1"/>
  <c r="Q34" i="19"/>
  <c r="K14" i="19"/>
  <c r="K34" i="19"/>
  <c r="Q14" i="19"/>
  <c r="Q54" i="19"/>
  <c r="AI14" i="19"/>
  <c r="AC44" i="19"/>
  <c r="AI34" i="19"/>
  <c r="K24" i="19"/>
  <c r="AI44" i="19"/>
  <c r="W44" i="19"/>
  <c r="AC54" i="19"/>
  <c r="K44" i="19"/>
  <c r="W34" i="19"/>
  <c r="W54" i="19"/>
  <c r="AC34" i="19"/>
  <c r="L24" i="19"/>
  <c r="Z57" i="1"/>
  <c r="Z56" i="1"/>
  <c r="Y55" i="1"/>
  <c r="AL43" i="19"/>
  <c r="AF33" i="19"/>
  <c r="N43" i="19"/>
  <c r="Z34" i="19"/>
  <c r="Z54" i="19"/>
  <c r="T34" i="19"/>
  <c r="Z44" i="19"/>
  <c r="T24" i="19"/>
  <c r="AF44" i="19"/>
  <c r="AC63" i="1"/>
  <c r="AA24" i="19"/>
  <c r="AG14" i="19"/>
  <c r="AM44" i="19"/>
  <c r="AA44" i="19"/>
  <c r="AE24" i="19"/>
  <c r="M14" i="19"/>
  <c r="M54" i="19"/>
  <c r="Y24" i="19"/>
  <c r="M24" i="19"/>
  <c r="AE14" i="19"/>
  <c r="Y54" i="1"/>
  <c r="AJ33" i="19" s="1"/>
  <c r="Y53" i="1"/>
  <c r="Z52" i="1"/>
  <c r="X42" i="18"/>
  <c r="L34" i="18"/>
  <c r="AJ42" i="18"/>
  <c r="X26" i="18"/>
  <c r="L26" i="18"/>
  <c r="X18" i="18"/>
  <c r="L54" i="19"/>
  <c r="AD44" i="19"/>
  <c r="R14" i="19"/>
  <c r="AD34" i="19"/>
  <c r="L34" i="19"/>
  <c r="X24" i="19"/>
  <c r="X44" i="19"/>
  <c r="AC60" i="1"/>
  <c r="L14" i="19"/>
  <c r="L44" i="19"/>
  <c r="AD54" i="19"/>
  <c r="AJ44" i="19"/>
  <c r="AJ54" i="19"/>
  <c r="AJ14" i="19"/>
  <c r="X54" i="19"/>
  <c r="AD24" i="19"/>
  <c r="R54" i="19"/>
  <c r="AJ34" i="19"/>
  <c r="AJ24" i="19"/>
  <c r="R24" i="19"/>
  <c r="X34" i="19"/>
  <c r="AD18" i="18"/>
  <c r="O44" i="19"/>
  <c r="AM14" i="19"/>
  <c r="O34" i="19"/>
  <c r="O14" i="19"/>
  <c r="U14" i="19"/>
  <c r="AA34" i="19"/>
  <c r="AM54" i="19"/>
  <c r="AM34" i="19"/>
  <c r="AG44" i="19"/>
  <c r="AG54" i="19"/>
  <c r="U24" i="19"/>
  <c r="AA14" i="19"/>
  <c r="U44" i="19"/>
  <c r="AL34" i="19"/>
  <c r="AL14" i="19"/>
  <c r="T44" i="19"/>
  <c r="N44" i="19"/>
  <c r="N24" i="19"/>
  <c r="N34" i="19"/>
  <c r="Z24" i="19"/>
  <c r="N54" i="19"/>
  <c r="Z14" i="19"/>
  <c r="AF14" i="19"/>
  <c r="AL54" i="19"/>
  <c r="AL24" i="19"/>
  <c r="AC62" i="1"/>
  <c r="Z43" i="19"/>
  <c r="T33" i="19"/>
  <c r="AL33" i="19"/>
  <c r="R34" i="19"/>
  <c r="R44" i="19"/>
  <c r="S24" i="19"/>
  <c r="Y54" i="19"/>
  <c r="Y34" i="19"/>
  <c r="AK54" i="19"/>
  <c r="AK34" i="19"/>
  <c r="AK14" i="19"/>
  <c r="S44" i="19"/>
  <c r="AK44" i="19"/>
  <c r="Y44" i="19"/>
  <c r="AK24" i="19"/>
  <c r="AE44" i="19"/>
  <c r="AC61" i="1"/>
  <c r="S14" i="19"/>
  <c r="T43" i="19"/>
  <c r="AI43" i="19"/>
  <c r="Z33" i="19"/>
  <c r="AC56" i="1"/>
  <c r="N23" i="19"/>
  <c r="AL23" i="19"/>
  <c r="AL13" i="19"/>
  <c r="AF43" i="19"/>
  <c r="W53" i="19"/>
  <c r="W13" i="19"/>
  <c r="AC13" i="19"/>
  <c r="Q33" i="19"/>
  <c r="K43" i="19"/>
  <c r="K13" i="19"/>
  <c r="K23" i="19"/>
  <c r="Y46" i="1"/>
  <c r="K22" i="19"/>
  <c r="Q52" i="19"/>
  <c r="W52" i="19"/>
  <c r="M33" i="19"/>
  <c r="AK53" i="19"/>
  <c r="AE33" i="19"/>
  <c r="M13" i="19"/>
  <c r="Y43" i="19"/>
  <c r="AK33" i="19"/>
  <c r="Q23" i="19"/>
  <c r="AI13" i="19"/>
  <c r="Q13" i="19"/>
  <c r="W23" i="19"/>
  <c r="AC23" i="19"/>
  <c r="AI23" i="19"/>
  <c r="AC53" i="1"/>
  <c r="AI33" i="19"/>
  <c r="K33" i="19"/>
  <c r="Q53" i="19"/>
  <c r="W43" i="19"/>
  <c r="AC43" i="19"/>
  <c r="K42" i="19"/>
  <c r="U13" i="19"/>
  <c r="O53" i="19"/>
  <c r="U33" i="19"/>
  <c r="AG13" i="19"/>
  <c r="AM33" i="19"/>
  <c r="U53" i="19"/>
  <c r="O33" i="19"/>
  <c r="AA53" i="19"/>
  <c r="O13" i="19"/>
  <c r="AM13" i="19"/>
  <c r="AG33" i="19"/>
  <c r="AC57" i="1"/>
  <c r="O43" i="19"/>
  <c r="P10" i="18"/>
  <c r="Y33" i="19"/>
  <c r="S23" i="19"/>
  <c r="AE23" i="19"/>
  <c r="AK13" i="19"/>
  <c r="M23" i="19"/>
  <c r="M43" i="19"/>
  <c r="AE53" i="19"/>
  <c r="AK43" i="19"/>
  <c r="Y23" i="19"/>
  <c r="M53" i="19"/>
  <c r="S33" i="19"/>
  <c r="Y53" i="19"/>
  <c r="AC55" i="1"/>
  <c r="AH10" i="18"/>
  <c r="U43" i="19"/>
  <c r="AM53" i="19"/>
  <c r="AA43" i="19"/>
  <c r="O23" i="19"/>
  <c r="AG43" i="19"/>
  <c r="U23" i="19"/>
  <c r="AM23" i="19"/>
  <c r="AA23" i="19"/>
  <c r="AA33" i="19"/>
  <c r="AA13" i="19"/>
  <c r="AG23" i="19"/>
  <c r="AG53" i="19"/>
  <c r="AM43" i="19"/>
  <c r="AF53" i="19"/>
  <c r="Z53" i="19"/>
  <c r="T23" i="19"/>
  <c r="Z13" i="19"/>
  <c r="AF23" i="19"/>
  <c r="Z23" i="19"/>
  <c r="AF13" i="19"/>
  <c r="N13" i="19"/>
  <c r="AL53" i="19"/>
  <c r="N53" i="19"/>
  <c r="N33" i="19"/>
  <c r="T53" i="19"/>
  <c r="T13" i="19"/>
  <c r="X33" i="19"/>
  <c r="AC54" i="1"/>
  <c r="AD53" i="19"/>
  <c r="AJ53" i="19"/>
  <c r="X53" i="19"/>
  <c r="AD23" i="19"/>
  <c r="AD33" i="19"/>
  <c r="X23" i="19"/>
  <c r="R13" i="19"/>
  <c r="L43" i="19"/>
  <c r="X43" i="19"/>
  <c r="K52" i="19"/>
  <c r="W12" i="19"/>
  <c r="Q42" i="19"/>
  <c r="AM32" i="19"/>
  <c r="AA32" i="19"/>
  <c r="AJ52" i="19"/>
  <c r="AD42" i="19"/>
  <c r="L22" i="19"/>
  <c r="L42" i="19"/>
  <c r="L12" i="19"/>
  <c r="R52" i="19"/>
  <c r="AD32" i="19"/>
  <c r="AB42" i="18"/>
  <c r="O32" i="19"/>
  <c r="O12" i="19"/>
  <c r="AF52" i="19"/>
  <c r="T42" i="19"/>
  <c r="AL40" i="18"/>
  <c r="Z16" i="18"/>
  <c r="T8" i="18"/>
  <c r="T24" i="18"/>
  <c r="AF16" i="18"/>
  <c r="AL24" i="18"/>
  <c r="N8" i="18"/>
  <c r="N32" i="18"/>
  <c r="M40" i="1"/>
  <c r="N16" i="18"/>
  <c r="N40" i="1"/>
  <c r="Z8" i="18"/>
  <c r="N24" i="18"/>
  <c r="AF24" i="18"/>
  <c r="T32" i="18"/>
  <c r="AF32" i="18"/>
  <c r="T16" i="18"/>
  <c r="T40" i="18"/>
  <c r="AF40" i="18"/>
  <c r="AL32" i="18"/>
  <c r="Z40" i="18"/>
  <c r="N40" i="18"/>
  <c r="AL8" i="18"/>
  <c r="Z24" i="18"/>
  <c r="AF8" i="18"/>
  <c r="AL16" i="18"/>
  <c r="AJ32" i="19"/>
  <c r="AJ42" i="19"/>
  <c r="L52" i="19"/>
  <c r="R12" i="19"/>
  <c r="X42" i="19"/>
  <c r="X32" i="19"/>
  <c r="R32" i="19"/>
  <c r="AJ22" i="19"/>
  <c r="R22" i="19"/>
  <c r="AD12" i="19"/>
  <c r="AD22" i="19"/>
  <c r="AD52" i="19"/>
  <c r="R42" i="19"/>
  <c r="V11" i="19"/>
  <c r="P31" i="19"/>
  <c r="AB41" i="19"/>
  <c r="AH41" i="19"/>
  <c r="J21" i="19"/>
  <c r="AB51" i="19"/>
  <c r="V41" i="19"/>
  <c r="AH21" i="19"/>
  <c r="P51" i="19"/>
  <c r="AH31" i="19"/>
  <c r="J51" i="19"/>
  <c r="AH11" i="19"/>
  <c r="P11" i="19"/>
  <c r="T52" i="19"/>
  <c r="N22" i="19"/>
  <c r="N52" i="19"/>
  <c r="AL52" i="19"/>
  <c r="T32" i="19"/>
  <c r="N32" i="19"/>
  <c r="N12" i="19"/>
  <c r="Z42" i="19"/>
  <c r="T12" i="19"/>
  <c r="Z32" i="19"/>
  <c r="N42" i="19"/>
  <c r="AF42" i="19"/>
  <c r="AF22" i="19"/>
  <c r="AC50" i="1"/>
  <c r="AC32" i="19"/>
  <c r="AI52" i="19"/>
  <c r="Q32" i="19"/>
  <c r="AC52" i="19"/>
  <c r="AC42" i="19"/>
  <c r="Q22" i="19"/>
  <c r="AI42" i="19"/>
  <c r="AI22" i="19"/>
  <c r="AI32" i="19"/>
  <c r="Q12" i="19"/>
  <c r="AC47" i="1"/>
  <c r="W22" i="19"/>
  <c r="AC22" i="19"/>
  <c r="K32" i="19"/>
  <c r="AC12" i="19"/>
  <c r="W32" i="19"/>
  <c r="K12" i="19"/>
  <c r="AI12" i="19"/>
  <c r="W42" i="19"/>
  <c r="X52" i="19"/>
  <c r="AC48" i="1"/>
  <c r="X22" i="19"/>
  <c r="AJ12" i="19"/>
  <c r="X12" i="19"/>
  <c r="L32" i="19"/>
  <c r="J41" i="19"/>
  <c r="V51" i="19"/>
  <c r="AB11" i="19"/>
  <c r="P21" i="19"/>
  <c r="P41" i="19"/>
  <c r="J31" i="19"/>
  <c r="J11" i="19"/>
  <c r="Z22" i="19"/>
  <c r="T22" i="19"/>
  <c r="Z52" i="19"/>
  <c r="AF12" i="19"/>
  <c r="AL12" i="19"/>
  <c r="AF32" i="19"/>
  <c r="AA42" i="19"/>
  <c r="U12" i="19"/>
  <c r="AG52" i="19"/>
  <c r="AM12" i="19"/>
  <c r="Y41" i="1"/>
  <c r="AI31" i="19" s="1"/>
  <c r="M51" i="19"/>
  <c r="Y41" i="19"/>
  <c r="S31" i="19"/>
  <c r="AE21" i="19"/>
  <c r="Y39" i="1"/>
  <c r="O30" i="19" s="1"/>
  <c r="Z34" i="1"/>
  <c r="X35" i="1" s="1"/>
  <c r="O21" i="19"/>
  <c r="AG51" i="19"/>
  <c r="AG41" i="19"/>
  <c r="U11" i="19"/>
  <c r="AG11" i="19"/>
  <c r="U51" i="19"/>
  <c r="O31" i="19"/>
  <c r="AA31" i="19"/>
  <c r="AM11" i="19"/>
  <c r="AM51" i="19"/>
  <c r="U41" i="19"/>
  <c r="AA21" i="19"/>
  <c r="AA11" i="19"/>
  <c r="AJ32" i="18"/>
  <c r="X40" i="18"/>
  <c r="AD8" i="18"/>
  <c r="N51" i="19"/>
  <c r="T31" i="19"/>
  <c r="AL11" i="19"/>
  <c r="T21" i="19"/>
  <c r="AF51" i="19"/>
  <c r="AL21" i="19"/>
  <c r="AF31" i="19"/>
  <c r="AF21" i="19"/>
  <c r="N21" i="19"/>
  <c r="AF11" i="19"/>
  <c r="AL51" i="19"/>
  <c r="Z51" i="19"/>
  <c r="AF41" i="19"/>
  <c r="R40" i="18"/>
  <c r="R24" i="18"/>
  <c r="L8" i="18"/>
  <c r="AJ16" i="18"/>
  <c r="R16" i="18"/>
  <c r="AD40" i="18"/>
  <c r="X8" i="18"/>
  <c r="N34" i="1"/>
  <c r="Z11" i="19"/>
  <c r="T51" i="19"/>
  <c r="Z41" i="19"/>
  <c r="AL31" i="19"/>
  <c r="Z31" i="19"/>
  <c r="N31" i="19"/>
  <c r="T11" i="19"/>
  <c r="AL41" i="19"/>
  <c r="Z21" i="19"/>
  <c r="N11" i="19"/>
  <c r="N41" i="19"/>
  <c r="AC44" i="1"/>
  <c r="T41" i="19"/>
  <c r="O11" i="19"/>
  <c r="O51" i="19"/>
  <c r="AM31" i="19"/>
  <c r="AA41" i="19"/>
  <c r="U21" i="19"/>
  <c r="AM21" i="19"/>
  <c r="O41" i="19"/>
  <c r="AG31" i="19"/>
  <c r="AC45" i="1"/>
  <c r="AM41" i="19"/>
  <c r="AA51" i="19"/>
  <c r="U31" i="19"/>
  <c r="AG21" i="19"/>
  <c r="M41" i="19"/>
  <c r="AE41" i="19"/>
  <c r="S51" i="19"/>
  <c r="AE31" i="19"/>
  <c r="K41" i="19"/>
  <c r="W31" i="19"/>
  <c r="AI41" i="19"/>
  <c r="AF10" i="19"/>
  <c r="Y38" i="1"/>
  <c r="Y37" i="1"/>
  <c r="AE40" i="19" s="1"/>
  <c r="Z36" i="1"/>
  <c r="R40" i="19"/>
  <c r="X10" i="19"/>
  <c r="L50" i="19"/>
  <c r="R20" i="19"/>
  <c r="X30" i="19"/>
  <c r="X20" i="19"/>
  <c r="L20" i="19"/>
  <c r="AJ10" i="19"/>
  <c r="AC36" i="1"/>
  <c r="AJ40" i="19"/>
  <c r="AJ30" i="19"/>
  <c r="L40" i="19"/>
  <c r="R10" i="19"/>
  <c r="Z30" i="19"/>
  <c r="Z50" i="19"/>
  <c r="AL20" i="19"/>
  <c r="AF40" i="19"/>
  <c r="AF50" i="19"/>
  <c r="Y49" i="19"/>
  <c r="AE19" i="19"/>
  <c r="Y29" i="19"/>
  <c r="AE29" i="19"/>
  <c r="AK39" i="19"/>
  <c r="AK49" i="19"/>
  <c r="Y9" i="19"/>
  <c r="N18" i="19"/>
  <c r="T38" i="19"/>
  <c r="AL18" i="19"/>
  <c r="N38" i="19"/>
  <c r="AL8" i="19"/>
  <c r="Z28" i="19"/>
  <c r="Y38" i="19"/>
  <c r="M28" i="19"/>
  <c r="Z27" i="1"/>
  <c r="Z22" i="1"/>
  <c r="X23" i="1" s="1"/>
  <c r="Y22" i="1"/>
  <c r="AD38" i="19"/>
  <c r="L38" i="19"/>
  <c r="X48" i="19"/>
  <c r="R8" i="19"/>
  <c r="AJ38" i="19"/>
  <c r="R38" i="19"/>
  <c r="R48" i="19"/>
  <c r="AD8" i="19"/>
  <c r="AJ28" i="19"/>
  <c r="L18" i="19"/>
  <c r="AJ8" i="19"/>
  <c r="AJ48" i="19"/>
  <c r="L28" i="19"/>
  <c r="N16" i="1"/>
  <c r="M16" i="1"/>
  <c r="AB16" i="1" s="1"/>
  <c r="L30" i="18"/>
  <c r="AM38" i="19"/>
  <c r="AA8" i="19"/>
  <c r="O38" i="19"/>
  <c r="AG48" i="19"/>
  <c r="AM8" i="19"/>
  <c r="O18" i="19"/>
  <c r="X10" i="1"/>
  <c r="Z10" i="1" s="1"/>
  <c r="X11" i="1" s="1"/>
  <c r="AD30" i="18"/>
  <c r="X6" i="18"/>
  <c r="AJ6" i="18"/>
  <c r="L6" i="18"/>
  <c r="AJ38" i="18"/>
  <c r="AJ30" i="18"/>
  <c r="AJ22" i="18"/>
  <c r="R22" i="18"/>
  <c r="R38" i="18"/>
  <c r="R6" i="18"/>
  <c r="AJ14" i="18"/>
  <c r="X14" i="18"/>
  <c r="R14" i="18"/>
  <c r="AA48" i="19"/>
  <c r="U48" i="19"/>
  <c r="AG18" i="19"/>
  <c r="AM18" i="19"/>
  <c r="AG28" i="19"/>
  <c r="U18" i="19"/>
  <c r="U38" i="19"/>
  <c r="AA38" i="19"/>
  <c r="U28" i="19"/>
  <c r="U8" i="19"/>
  <c r="AC27" i="1"/>
  <c r="O28" i="19"/>
  <c r="AM28" i="19"/>
  <c r="M48" i="19"/>
  <c r="AE8" i="19"/>
  <c r="M38" i="19"/>
  <c r="AK48" i="19"/>
  <c r="AK28" i="19"/>
  <c r="Y48" i="19"/>
  <c r="Y8" i="19"/>
  <c r="AK38" i="19"/>
  <c r="Y28" i="19"/>
  <c r="AE48" i="19"/>
  <c r="AK8" i="19"/>
  <c r="S8" i="19"/>
  <c r="AC25" i="1"/>
  <c r="X22" i="18"/>
  <c r="R30" i="18"/>
  <c r="X30" i="18"/>
  <c r="X38" i="18"/>
  <c r="AD6" i="18"/>
  <c r="L22" i="18"/>
  <c r="L14" i="18"/>
  <c r="O48" i="19"/>
  <c r="AG8" i="19"/>
  <c r="AM48" i="19"/>
  <c r="AG38" i="19"/>
  <c r="AA28" i="19"/>
  <c r="AA18" i="19"/>
  <c r="O8" i="19"/>
  <c r="S18" i="19"/>
  <c r="Y18" i="19"/>
  <c r="M18" i="19"/>
  <c r="M8" i="19"/>
  <c r="AK18" i="19"/>
  <c r="AE38" i="19"/>
  <c r="T18" i="19"/>
  <c r="N8" i="19"/>
  <c r="AF38" i="19"/>
  <c r="Z18" i="19"/>
  <c r="AC26" i="1"/>
  <c r="Z48" i="19"/>
  <c r="AL28" i="19"/>
  <c r="AL38" i="19"/>
  <c r="AF18" i="19"/>
  <c r="Z8" i="19"/>
  <c r="T8" i="19"/>
  <c r="Z38" i="19"/>
  <c r="N28" i="19"/>
  <c r="X8" i="19"/>
  <c r="L8" i="19"/>
  <c r="AD48" i="19"/>
  <c r="R18" i="19"/>
  <c r="AC24" i="1"/>
  <c r="X18" i="19"/>
  <c r="R28" i="19"/>
  <c r="X28" i="19"/>
  <c r="X38" i="19"/>
  <c r="AD18" i="19"/>
  <c r="L48" i="19"/>
  <c r="AJ18" i="19"/>
  <c r="AD28" i="19"/>
  <c r="AL55" i="19"/>
  <c r="Z35" i="19"/>
  <c r="Z55" i="19"/>
  <c r="T35" i="19"/>
  <c r="AL25" i="19"/>
  <c r="N35" i="19"/>
  <c r="Z25" i="19"/>
  <c r="T15" i="19"/>
  <c r="AL45" i="19"/>
  <c r="AF45" i="19"/>
  <c r="AC68" i="1"/>
  <c r="AF55" i="19"/>
  <c r="Z15" i="19"/>
  <c r="AB45" i="19"/>
  <c r="J55" i="19"/>
  <c r="J15" i="19"/>
  <c r="V35" i="19"/>
  <c r="V45" i="19"/>
  <c r="AH15" i="19"/>
  <c r="V25" i="19"/>
  <c r="P55" i="19"/>
  <c r="AB35" i="19"/>
  <c r="V55" i="19"/>
  <c r="J25" i="19"/>
  <c r="AH35" i="19"/>
  <c r="M64" i="1"/>
  <c r="AH20" i="18"/>
  <c r="AB20" i="18"/>
  <c r="P44" i="18"/>
  <c r="J28" i="18"/>
  <c r="AB12" i="18"/>
  <c r="P20" i="18"/>
  <c r="AB36" i="18"/>
  <c r="P36" i="18"/>
  <c r="J12" i="18"/>
  <c r="AB44" i="18"/>
  <c r="AH36" i="18"/>
  <c r="V44" i="18"/>
  <c r="J36" i="18"/>
  <c r="AF35" i="19"/>
  <c r="N15" i="19"/>
  <c r="T25" i="19"/>
  <c r="AF25" i="19"/>
  <c r="AL15" i="19"/>
  <c r="N45" i="19"/>
  <c r="Z45" i="19"/>
  <c r="O45" i="19"/>
  <c r="AM55" i="19"/>
  <c r="AG35" i="19"/>
  <c r="AM35" i="19"/>
  <c r="AM45" i="19"/>
  <c r="AA35" i="19"/>
  <c r="U25" i="19"/>
  <c r="U35" i="19"/>
  <c r="AM15" i="19"/>
  <c r="O35" i="19"/>
  <c r="AC69" i="1"/>
  <c r="U15" i="19"/>
  <c r="U55" i="19"/>
  <c r="AK15" i="19"/>
  <c r="AC67" i="1"/>
  <c r="M25" i="19"/>
  <c r="S45" i="19"/>
  <c r="M15" i="19"/>
  <c r="Y15" i="19"/>
  <c r="AE55" i="19"/>
  <c r="M45" i="19"/>
  <c r="AK35" i="19"/>
  <c r="AE15" i="19"/>
  <c r="AE35" i="19"/>
  <c r="Y55" i="19"/>
  <c r="AK55" i="19"/>
  <c r="K35" i="19"/>
  <c r="K45" i="19"/>
  <c r="W45" i="19"/>
  <c r="K55" i="19"/>
  <c r="Q15" i="19"/>
  <c r="AI35" i="19"/>
  <c r="AI25" i="19"/>
  <c r="AC55" i="19"/>
  <c r="K15" i="19"/>
  <c r="AC45" i="19"/>
  <c r="W55" i="19"/>
  <c r="Q45" i="19"/>
  <c r="AI55" i="19"/>
  <c r="AD55" i="19"/>
  <c r="AJ35" i="19"/>
  <c r="X45" i="19"/>
  <c r="AJ55" i="19"/>
  <c r="X15" i="19"/>
  <c r="X55" i="19"/>
  <c r="L35" i="19"/>
  <c r="L45" i="19"/>
  <c r="L25" i="19"/>
  <c r="X35" i="19"/>
  <c r="R35" i="19"/>
  <c r="AD35" i="19"/>
  <c r="AJ45" i="19"/>
  <c r="AG29" i="19"/>
  <c r="AG39" i="19"/>
  <c r="AC33" i="1"/>
  <c r="O49" i="19"/>
  <c r="AG9" i="19"/>
  <c r="AM39" i="19"/>
  <c r="AA49" i="19"/>
  <c r="AA9" i="19"/>
  <c r="AM19" i="19"/>
  <c r="O29" i="19"/>
  <c r="AA19" i="19"/>
  <c r="AM49" i="19"/>
  <c r="O9" i="19"/>
  <c r="U9" i="19"/>
  <c r="N29" i="19"/>
  <c r="AF9" i="19"/>
  <c r="N49" i="19"/>
  <c r="Z39" i="19"/>
  <c r="AC32" i="1"/>
  <c r="AF29" i="19"/>
  <c r="AF39" i="19"/>
  <c r="AF19" i="19"/>
  <c r="AL9" i="19"/>
  <c r="N19" i="19"/>
  <c r="T9" i="19"/>
  <c r="T49" i="19"/>
  <c r="AH8" i="18"/>
  <c r="AH24" i="18"/>
  <c r="V8" i="18"/>
  <c r="AB8" i="18"/>
  <c r="AB32" i="18"/>
  <c r="J8" i="18"/>
  <c r="AH40" i="18"/>
  <c r="V40" i="18"/>
  <c r="AB16" i="18"/>
  <c r="AB24" i="18"/>
  <c r="AH32" i="18"/>
  <c r="AB40" i="18"/>
  <c r="AD10" i="19"/>
  <c r="O20" i="19"/>
  <c r="O40" i="19"/>
  <c r="AG50" i="19"/>
  <c r="P16" i="18"/>
  <c r="AH16" i="18"/>
  <c r="P40" i="18"/>
  <c r="V16" i="18"/>
  <c r="V32" i="18"/>
  <c r="N28" i="1"/>
  <c r="M28" i="1"/>
  <c r="AB28" i="1" s="1"/>
  <c r="J16" i="18"/>
  <c r="J24" i="18"/>
  <c r="P32" i="18"/>
  <c r="J32" i="18"/>
  <c r="V24" i="18"/>
  <c r="P8" i="18"/>
  <c r="P24" i="18"/>
  <c r="AG40" i="19"/>
  <c r="AM20" i="19"/>
  <c r="Z40" i="19"/>
  <c r="T10" i="19"/>
  <c r="T20" i="19"/>
  <c r="Z20" i="19"/>
  <c r="T50" i="19"/>
  <c r="T40" i="19"/>
  <c r="AF30" i="19"/>
  <c r="AL40" i="19"/>
  <c r="Z10" i="19"/>
  <c r="N10" i="19"/>
  <c r="AL50" i="19"/>
  <c r="T30" i="19"/>
  <c r="AL10" i="19"/>
  <c r="AA29" i="19"/>
  <c r="U19" i="19"/>
  <c r="AG19" i="19"/>
  <c r="AM9" i="19"/>
  <c r="AM29" i="19"/>
  <c r="O19" i="19"/>
  <c r="AA39" i="19"/>
  <c r="U39" i="19"/>
  <c r="U49" i="19"/>
  <c r="U29" i="19"/>
  <c r="AG49" i="19"/>
  <c r="O39" i="19"/>
  <c r="L30" i="19"/>
  <c r="AD40" i="19"/>
  <c r="X50" i="19"/>
  <c r="AD20" i="19"/>
  <c r="AJ50" i="19"/>
  <c r="AD50" i="19"/>
  <c r="AD30" i="19"/>
  <c r="AJ20" i="19"/>
  <c r="L10" i="19"/>
  <c r="R30" i="19"/>
  <c r="R50" i="19"/>
  <c r="X40" i="19"/>
  <c r="AM16" i="19"/>
  <c r="AM6" i="19"/>
  <c r="Y11" i="1"/>
  <c r="Z11" i="1"/>
  <c r="L6" i="19"/>
  <c r="X46" i="19"/>
  <c r="AD46" i="19"/>
  <c r="U6" i="19"/>
  <c r="Y10" i="1"/>
  <c r="AD16" i="19"/>
  <c r="Z13" i="1"/>
  <c r="Z15" i="1"/>
  <c r="Z12" i="1"/>
  <c r="N17" i="19"/>
  <c r="AL27" i="19"/>
  <c r="Z37" i="19"/>
  <c r="AF27" i="19"/>
  <c r="N7" i="19"/>
  <c r="T47" i="19"/>
  <c r="AC20" i="1"/>
  <c r="Z7" i="19"/>
  <c r="AL7" i="19"/>
  <c r="N37" i="19"/>
  <c r="T7" i="19"/>
  <c r="N47" i="19"/>
  <c r="AF37" i="19"/>
  <c r="AF7" i="19"/>
  <c r="Z27" i="19"/>
  <c r="AF26" i="19"/>
  <c r="AF16" i="19"/>
  <c r="AL26" i="19"/>
  <c r="AL6" i="19"/>
  <c r="N16" i="19"/>
  <c r="Z16" i="19"/>
  <c r="AL16" i="19"/>
  <c r="T46" i="19"/>
  <c r="Z36" i="19"/>
  <c r="Z46" i="19"/>
  <c r="AF6" i="19"/>
  <c r="AF46" i="19"/>
  <c r="O36" i="19"/>
  <c r="AA36" i="19"/>
  <c r="U16" i="19"/>
  <c r="O6" i="19"/>
  <c r="R16" i="19"/>
  <c r="AM26" i="19"/>
  <c r="O16" i="19"/>
  <c r="AG6" i="19"/>
  <c r="L16" i="19"/>
  <c r="AG26" i="19"/>
  <c r="AG46" i="19"/>
  <c r="X36" i="19"/>
  <c r="AG36" i="19"/>
  <c r="AA46" i="19"/>
  <c r="U46" i="19"/>
  <c r="X6" i="19"/>
  <c r="AE16" i="19"/>
  <c r="AK26" i="19"/>
  <c r="AK6" i="19"/>
  <c r="M6" i="19"/>
  <c r="S16" i="19"/>
  <c r="Y36" i="19"/>
  <c r="AK16" i="19"/>
  <c r="Y6" i="19"/>
  <c r="S6" i="19"/>
  <c r="AE46" i="19"/>
  <c r="M26" i="19"/>
  <c r="AK36" i="19"/>
  <c r="AE36" i="19"/>
  <c r="Y16" i="19"/>
  <c r="AE6" i="19"/>
  <c r="AK46" i="19"/>
  <c r="M46" i="19"/>
  <c r="S36" i="19"/>
  <c r="Y26" i="19"/>
  <c r="S46" i="19"/>
  <c r="AC13" i="1"/>
  <c r="AE26" i="19"/>
  <c r="M16" i="19"/>
  <c r="Y46" i="19"/>
  <c r="S26" i="19"/>
  <c r="M36" i="19"/>
  <c r="P14" i="18"/>
  <c r="V14" i="18"/>
  <c r="AH14" i="18"/>
  <c r="J14" i="18"/>
  <c r="AB22" i="18"/>
  <c r="AB14" i="18"/>
  <c r="J30" i="18"/>
  <c r="AB6" i="18"/>
  <c r="J38" i="18"/>
  <c r="AH22" i="18"/>
  <c r="P22" i="18"/>
  <c r="V38" i="18"/>
  <c r="V22" i="18"/>
  <c r="J6" i="18"/>
  <c r="P6" i="18"/>
  <c r="V30" i="18"/>
  <c r="N10" i="1"/>
  <c r="M10" i="1"/>
  <c r="AB10" i="1" s="1"/>
  <c r="AH30" i="18"/>
  <c r="AH6" i="18"/>
  <c r="P30" i="18"/>
  <c r="AB30" i="18"/>
  <c r="J22" i="18"/>
  <c r="AB38" i="18"/>
  <c r="V6" i="18"/>
  <c r="AH38" i="18"/>
  <c r="P38" i="18"/>
  <c r="T17" i="19"/>
  <c r="AL47" i="19"/>
  <c r="AL17" i="19"/>
  <c r="Z17" i="19"/>
  <c r="T27" i="19"/>
  <c r="AF17" i="19"/>
  <c r="AC12" i="1"/>
  <c r="AJ46" i="19"/>
  <c r="T37" i="19"/>
  <c r="AL37" i="19"/>
  <c r="L36" i="19"/>
  <c r="AJ6" i="19"/>
  <c r="X26" i="19"/>
  <c r="X16" i="19"/>
  <c r="AD36" i="19"/>
  <c r="AJ36" i="19"/>
  <c r="AJ26" i="19"/>
  <c r="R46" i="19"/>
  <c r="R26" i="19"/>
  <c r="L46" i="19"/>
  <c r="AD26" i="19"/>
  <c r="AD6" i="19"/>
  <c r="N27" i="19"/>
  <c r="AF47" i="19"/>
  <c r="Z47" i="19"/>
  <c r="AJ16" i="19"/>
  <c r="R6" i="19"/>
  <c r="L26" i="19"/>
  <c r="R36" i="19"/>
  <c r="AM46" i="19"/>
  <c r="AA16" i="19"/>
  <c r="U26" i="19"/>
  <c r="O26" i="19"/>
  <c r="U36" i="19"/>
  <c r="AC15" i="1"/>
  <c r="O46" i="19"/>
  <c r="AM36" i="19"/>
  <c r="AG16" i="19"/>
  <c r="AA6" i="19"/>
  <c r="AA26" i="19"/>
  <c r="N6" i="19"/>
  <c r="L38" i="18" l="1"/>
  <c r="AD22" i="18"/>
  <c r="AD14" i="18"/>
  <c r="AH28" i="18"/>
  <c r="AH12" i="18"/>
  <c r="V12" i="18"/>
  <c r="N64" i="1"/>
  <c r="J44" i="18"/>
  <c r="K31" i="19"/>
  <c r="AC51" i="19"/>
  <c r="AB34" i="18"/>
  <c r="J10" i="18"/>
  <c r="J42" i="18"/>
  <c r="P42" i="18"/>
  <c r="AL46" i="19"/>
  <c r="T26" i="19"/>
  <c r="AF36" i="19"/>
  <c r="U40" i="19"/>
  <c r="AC39" i="1"/>
  <c r="Z29" i="19"/>
  <c r="N39" i="19"/>
  <c r="Z49" i="19"/>
  <c r="AE49" i="19"/>
  <c r="AC31" i="1"/>
  <c r="AC41" i="1"/>
  <c r="AC41" i="19"/>
  <c r="AK51" i="19"/>
  <c r="AE11" i="19"/>
  <c r="L32" i="18"/>
  <c r="R8" i="18"/>
  <c r="L40" i="18"/>
  <c r="AJ24" i="18"/>
  <c r="AK21" i="19"/>
  <c r="Y21" i="19"/>
  <c r="AG42" i="19"/>
  <c r="AH26" i="18"/>
  <c r="V10" i="18"/>
  <c r="AM42" i="19"/>
  <c r="AB18" i="18"/>
  <c r="V34" i="18"/>
  <c r="L10" i="18"/>
  <c r="AJ18" i="18"/>
  <c r="J20" i="18"/>
  <c r="AF30" i="18"/>
  <c r="T30" i="18"/>
  <c r="T22" i="18"/>
  <c r="N22" i="18"/>
  <c r="Z6" i="18"/>
  <c r="AF14" i="18"/>
  <c r="AL30" i="18"/>
  <c r="T6" i="18"/>
  <c r="AF6" i="18"/>
  <c r="N38" i="18"/>
  <c r="T14" i="18"/>
  <c r="N14" i="18"/>
  <c r="Z14" i="18"/>
  <c r="AL22" i="18"/>
  <c r="N6" i="18"/>
  <c r="AF38" i="18"/>
  <c r="Z30" i="18"/>
  <c r="M22" i="1"/>
  <c r="AB22" i="1" s="1"/>
  <c r="N22" i="1"/>
  <c r="Z22" i="18"/>
  <c r="T38" i="18"/>
  <c r="AL14" i="18"/>
  <c r="AF22" i="18"/>
  <c r="N30" i="18"/>
  <c r="AL38" i="18"/>
  <c r="AL6" i="18"/>
  <c r="Z38" i="18"/>
  <c r="O42" i="19"/>
  <c r="Y17" i="1"/>
  <c r="Z17" i="1"/>
  <c r="X18" i="1" s="1"/>
  <c r="AI51" i="19"/>
  <c r="V26" i="18"/>
  <c r="L18" i="18"/>
  <c r="AJ34" i="18"/>
  <c r="M52" i="1"/>
  <c r="AB52" i="1" s="1"/>
  <c r="AA52" i="1" s="1"/>
  <c r="J53" i="19" s="1"/>
  <c r="AJ26" i="18"/>
  <c r="X34" i="18"/>
  <c r="AD26" i="18"/>
  <c r="R26" i="18"/>
  <c r="N36" i="19"/>
  <c r="AC14" i="1"/>
  <c r="Z6" i="19"/>
  <c r="U10" i="19"/>
  <c r="AG30" i="19"/>
  <c r="O50" i="19"/>
  <c r="Z9" i="19"/>
  <c r="AL49" i="19"/>
  <c r="AL39" i="19"/>
  <c r="M19" i="19"/>
  <c r="M29" i="19"/>
  <c r="M10" i="19"/>
  <c r="Q41" i="19"/>
  <c r="W21" i="19"/>
  <c r="AK31" i="19"/>
  <c r="AD32" i="18"/>
  <c r="AJ40" i="18"/>
  <c r="L16" i="18"/>
  <c r="K11" i="19"/>
  <c r="Y31" i="19"/>
  <c r="O22" i="19"/>
  <c r="U22" i="19"/>
  <c r="AM22" i="19"/>
  <c r="AH18" i="18"/>
  <c r="AC51" i="1"/>
  <c r="M46" i="1"/>
  <c r="AB46" i="1" s="1"/>
  <c r="AA46" i="1" s="1"/>
  <c r="V42" i="19" s="1"/>
  <c r="N46" i="1"/>
  <c r="AG12" i="19"/>
  <c r="R18" i="18"/>
  <c r="L42" i="18"/>
  <c r="R34" i="18"/>
  <c r="Z42" i="1"/>
  <c r="Y42" i="1"/>
  <c r="V20" i="18"/>
  <c r="AG10" i="19"/>
  <c r="AA20" i="19"/>
  <c r="AM10" i="19"/>
  <c r="Z28" i="1"/>
  <c r="X29" i="1" s="1"/>
  <c r="AE39" i="19"/>
  <c r="AK29" i="19"/>
  <c r="AE50" i="19"/>
  <c r="W41" i="19"/>
  <c r="K21" i="19"/>
  <c r="W11" i="19"/>
  <c r="S21" i="19"/>
  <c r="Y51" i="19"/>
  <c r="AD24" i="18"/>
  <c r="R32" i="18"/>
  <c r="M34" i="1"/>
  <c r="AB34" i="1" s="1"/>
  <c r="AA34" i="1" s="1"/>
  <c r="M11" i="19"/>
  <c r="AC43" i="1"/>
  <c r="U52" i="19"/>
  <c r="U42" i="19"/>
  <c r="AA12" i="19"/>
  <c r="AH42" i="18"/>
  <c r="V42" i="18"/>
  <c r="P34" i="18"/>
  <c r="J18" i="18"/>
  <c r="O52" i="19"/>
  <c r="AJ10" i="18"/>
  <c r="R42" i="18"/>
  <c r="Z49" i="1"/>
  <c r="Y49" i="1"/>
  <c r="AE18" i="19"/>
  <c r="S48" i="19"/>
  <c r="S28" i="19"/>
  <c r="AE28" i="19"/>
  <c r="S38" i="19"/>
  <c r="AL32" i="19"/>
  <c r="AL42" i="19"/>
  <c r="Z12" i="19"/>
  <c r="W51" i="19"/>
  <c r="T36" i="19"/>
  <c r="AL36" i="19"/>
  <c r="T6" i="19"/>
  <c r="AA40" i="19"/>
  <c r="AA50" i="19"/>
  <c r="T29" i="19"/>
  <c r="AF49" i="19"/>
  <c r="N9" i="19"/>
  <c r="Z19" i="19"/>
  <c r="AK9" i="19"/>
  <c r="AE9" i="19"/>
  <c r="Y30" i="19"/>
  <c r="AC11" i="19"/>
  <c r="AI21" i="19"/>
  <c r="S11" i="19"/>
  <c r="M31" i="19"/>
  <c r="L24" i="18"/>
  <c r="X32" i="18"/>
  <c r="Q31" i="19"/>
  <c r="AD16" i="18"/>
  <c r="AK11" i="19"/>
  <c r="AE51" i="19"/>
  <c r="AG22" i="19"/>
  <c r="U32" i="19"/>
  <c r="AA52" i="19"/>
  <c r="V18" i="18"/>
  <c r="J34" i="18"/>
  <c r="J26" i="18"/>
  <c r="AB10" i="18"/>
  <c r="AD42" i="18"/>
  <c r="R10" i="18"/>
  <c r="P28" i="18"/>
  <c r="P12" i="18"/>
  <c r="AH44" i="18"/>
  <c r="V28" i="18"/>
  <c r="Y21" i="1"/>
  <c r="Z21" i="1"/>
  <c r="Y19" i="1"/>
  <c r="Z19" i="1"/>
  <c r="AM40" i="19"/>
  <c r="AA10" i="19"/>
  <c r="S10" i="19"/>
  <c r="AC31" i="19"/>
  <c r="AH34" i="18"/>
  <c r="T16" i="19"/>
  <c r="N46" i="19"/>
  <c r="Z14" i="1"/>
  <c r="AM50" i="19"/>
  <c r="AA30" i="19"/>
  <c r="T19" i="19"/>
  <c r="AL29" i="19"/>
  <c r="T39" i="19"/>
  <c r="S49" i="19"/>
  <c r="S29" i="19"/>
  <c r="Y19" i="19"/>
  <c r="Q51" i="19"/>
  <c r="Q21" i="19"/>
  <c r="S41" i="19"/>
  <c r="AK41" i="19"/>
  <c r="X24" i="18"/>
  <c r="X16" i="18"/>
  <c r="M21" i="19"/>
  <c r="AA22" i="19"/>
  <c r="AG32" i="19"/>
  <c r="AB26" i="18"/>
  <c r="P26" i="18"/>
  <c r="X10" i="18"/>
  <c r="N52" i="1"/>
  <c r="AD10" i="18"/>
  <c r="AF26" i="18"/>
  <c r="N18" i="18"/>
  <c r="T34" i="18"/>
  <c r="Z34" i="18"/>
  <c r="AF18" i="18"/>
  <c r="AL34" i="18"/>
  <c r="Z18" i="18"/>
  <c r="AL26" i="18"/>
  <c r="Z26" i="18"/>
  <c r="AF34" i="18"/>
  <c r="N42" i="18"/>
  <c r="N34" i="18"/>
  <c r="AF10" i="18"/>
  <c r="AL18" i="18"/>
  <c r="T18" i="18"/>
  <c r="AF42" i="18"/>
  <c r="N58" i="1"/>
  <c r="AL10" i="18"/>
  <c r="AL42" i="18"/>
  <c r="Z10" i="18"/>
  <c r="T26" i="18"/>
  <c r="T42" i="18"/>
  <c r="Z42" i="18"/>
  <c r="M58" i="1"/>
  <c r="N26" i="18"/>
  <c r="N10" i="18"/>
  <c r="T10" i="18"/>
  <c r="AK19" i="19"/>
  <c r="Y39" i="19"/>
  <c r="M9" i="19"/>
  <c r="S19" i="19"/>
  <c r="M39" i="19"/>
  <c r="S39" i="19"/>
  <c r="S9" i="19"/>
  <c r="AJ13" i="19"/>
  <c r="L33" i="19"/>
  <c r="R43" i="19"/>
  <c r="X13" i="19"/>
  <c r="AJ23" i="19"/>
  <c r="L53" i="19"/>
  <c r="L23" i="19"/>
  <c r="R23" i="19"/>
  <c r="R33" i="19"/>
  <c r="AD43" i="19"/>
  <c r="AJ43" i="19"/>
  <c r="R53" i="19"/>
  <c r="L13" i="19"/>
  <c r="Y13" i="19"/>
  <c r="AE43" i="19"/>
  <c r="S13" i="19"/>
  <c r="S43" i="19"/>
  <c r="AK23" i="19"/>
  <c r="S53" i="19"/>
  <c r="AE13" i="19"/>
  <c r="AC53" i="19"/>
  <c r="AC33" i="19"/>
  <c r="W33" i="19"/>
  <c r="AI53" i="19"/>
  <c r="K53" i="19"/>
  <c r="Q43" i="19"/>
  <c r="AD13" i="19"/>
  <c r="Q11" i="19"/>
  <c r="AI11" i="19"/>
  <c r="K51" i="19"/>
  <c r="AC21" i="19"/>
  <c r="AE10" i="19"/>
  <c r="M30" i="19"/>
  <c r="S20" i="19"/>
  <c r="AK20" i="19"/>
  <c r="Y35" i="1"/>
  <c r="Z35" i="1"/>
  <c r="M50" i="19"/>
  <c r="S30" i="19"/>
  <c r="AE20" i="19"/>
  <c r="Y40" i="19"/>
  <c r="M20" i="19"/>
  <c r="Y50" i="19"/>
  <c r="S40" i="19"/>
  <c r="AC37" i="1"/>
  <c r="AM30" i="19"/>
  <c r="U20" i="19"/>
  <c r="AG20" i="19"/>
  <c r="U30" i="19"/>
  <c r="U50" i="19"/>
  <c r="O10" i="19"/>
  <c r="AE30" i="19"/>
  <c r="AK10" i="19"/>
  <c r="Y20" i="19"/>
  <c r="AK40" i="19"/>
  <c r="AK50" i="19"/>
  <c r="S50" i="19"/>
  <c r="Y10" i="19"/>
  <c r="AK30" i="19"/>
  <c r="M40" i="19"/>
  <c r="AC38" i="1"/>
  <c r="AL30" i="19"/>
  <c r="AF20" i="19"/>
  <c r="N20" i="19"/>
  <c r="N30" i="19"/>
  <c r="N50" i="19"/>
  <c r="N40" i="19"/>
  <c r="Y23" i="1"/>
  <c r="Z23" i="1"/>
  <c r="AB23" i="1"/>
  <c r="AA23" i="1" s="1"/>
  <c r="AA16" i="1"/>
  <c r="Z29" i="1"/>
  <c r="X30" i="1" s="1"/>
  <c r="Y29" i="1"/>
  <c r="AB35" i="1"/>
  <c r="AA35" i="1" s="1"/>
  <c r="AA28" i="1"/>
  <c r="AB17" i="1"/>
  <c r="AA10" i="1"/>
  <c r="AB11" i="1"/>
  <c r="AA11" i="1" s="1"/>
  <c r="V33" i="19" l="1"/>
  <c r="AH53" i="19"/>
  <c r="V43" i="19"/>
  <c r="V32" i="19"/>
  <c r="J42" i="19"/>
  <c r="AH23" i="19"/>
  <c r="AH12" i="19"/>
  <c r="AB53" i="19"/>
  <c r="AH32" i="19"/>
  <c r="AH42" i="19"/>
  <c r="V23" i="19"/>
  <c r="P53" i="19"/>
  <c r="AH22" i="19"/>
  <c r="J23" i="19"/>
  <c r="J33" i="19"/>
  <c r="AC46" i="1"/>
  <c r="J12" i="19"/>
  <c r="P30" i="19"/>
  <c r="V30" i="19"/>
  <c r="AB20" i="19"/>
  <c r="AH50" i="19"/>
  <c r="V10" i="19"/>
  <c r="P50" i="19"/>
  <c r="J30" i="19"/>
  <c r="AC34" i="1"/>
  <c r="AB30" i="19"/>
  <c r="AH30" i="19"/>
  <c r="AH10" i="19"/>
  <c r="P20" i="19"/>
  <c r="AH20" i="19"/>
  <c r="AB40" i="19"/>
  <c r="J40" i="19"/>
  <c r="J10" i="19"/>
  <c r="AB50" i="19"/>
  <c r="P40" i="19"/>
  <c r="V50" i="19"/>
  <c r="V20" i="19"/>
  <c r="P10" i="19"/>
  <c r="J20" i="19"/>
  <c r="AB10" i="19"/>
  <c r="J50" i="19"/>
  <c r="V40" i="19"/>
  <c r="AH40" i="19"/>
  <c r="J32" i="19"/>
  <c r="AB52" i="19"/>
  <c r="P52" i="19"/>
  <c r="AB22" i="19"/>
  <c r="AC52" i="1"/>
  <c r="AB33" i="19"/>
  <c r="AH13" i="19"/>
  <c r="AH33" i="19"/>
  <c r="AB43" i="19"/>
  <c r="V13" i="19"/>
  <c r="P13" i="19"/>
  <c r="P43" i="19"/>
  <c r="AH43" i="19"/>
  <c r="J43" i="19"/>
  <c r="J13" i="19"/>
  <c r="P33" i="19"/>
  <c r="AB13" i="19"/>
  <c r="AB23" i="19"/>
  <c r="X51" i="19"/>
  <c r="AJ41" i="19"/>
  <c r="X11" i="19"/>
  <c r="AJ21" i="19"/>
  <c r="L31" i="19"/>
  <c r="AJ51" i="19"/>
  <c r="AJ31" i="19"/>
  <c r="R41" i="19"/>
  <c r="AD41" i="19"/>
  <c r="R21" i="19"/>
  <c r="X31" i="19"/>
  <c r="AD31" i="19"/>
  <c r="R51" i="19"/>
  <c r="AJ11" i="19"/>
  <c r="X41" i="19"/>
  <c r="AD11" i="19"/>
  <c r="AD21" i="19"/>
  <c r="AC42" i="1"/>
  <c r="AD51" i="19"/>
  <c r="L51" i="19"/>
  <c r="L11" i="19"/>
  <c r="X21" i="19"/>
  <c r="R11" i="19"/>
  <c r="L41" i="19"/>
  <c r="R31" i="19"/>
  <c r="L21" i="19"/>
  <c r="AB29" i="1"/>
  <c r="AA22" i="1"/>
  <c r="AH52" i="19"/>
  <c r="V53" i="19"/>
  <c r="AC19" i="1"/>
  <c r="S47" i="19"/>
  <c r="AE47" i="19"/>
  <c r="AK47" i="19"/>
  <c r="M7" i="19"/>
  <c r="Y27" i="19"/>
  <c r="AK17" i="19"/>
  <c r="M37" i="19"/>
  <c r="AK37" i="19"/>
  <c r="AK27" i="19"/>
  <c r="M47" i="19"/>
  <c r="Y7" i="19"/>
  <c r="AE7" i="19"/>
  <c r="Y37" i="19"/>
  <c r="M27" i="19"/>
  <c r="Y17" i="19"/>
  <c r="Y47" i="19"/>
  <c r="S37" i="19"/>
  <c r="S17" i="19"/>
  <c r="AE27" i="19"/>
  <c r="AE17" i="19"/>
  <c r="AE37" i="19"/>
  <c r="M17" i="19"/>
  <c r="S27" i="19"/>
  <c r="AK7" i="19"/>
  <c r="S7" i="19"/>
  <c r="P32" i="19"/>
  <c r="P12" i="19"/>
  <c r="S22" i="19"/>
  <c r="AK52" i="19"/>
  <c r="S52" i="19"/>
  <c r="AE42" i="19"/>
  <c r="AE52" i="19"/>
  <c r="S42" i="19"/>
  <c r="AC49" i="1"/>
  <c r="M42" i="19"/>
  <c r="M12" i="19"/>
  <c r="M22" i="19"/>
  <c r="Y52" i="19"/>
  <c r="AK32" i="19"/>
  <c r="AE32" i="19"/>
  <c r="AE22" i="19"/>
  <c r="AK12" i="19"/>
  <c r="Y22" i="19"/>
  <c r="M52" i="19"/>
  <c r="Y32" i="19"/>
  <c r="S12" i="19"/>
  <c r="Y42" i="19"/>
  <c r="M32" i="19"/>
  <c r="Y12" i="19"/>
  <c r="AE12" i="19"/>
  <c r="AK42" i="19"/>
  <c r="AK22" i="19"/>
  <c r="S32" i="19"/>
  <c r="AB42" i="19"/>
  <c r="P23" i="19"/>
  <c r="AB12" i="19"/>
  <c r="AB32" i="19"/>
  <c r="P22" i="19"/>
  <c r="J52" i="19"/>
  <c r="V52" i="19"/>
  <c r="J22" i="19"/>
  <c r="AA37" i="19"/>
  <c r="AA27" i="19"/>
  <c r="AG17" i="19"/>
  <c r="U17" i="19"/>
  <c r="O37" i="19"/>
  <c r="AM37" i="19"/>
  <c r="AM47" i="19"/>
  <c r="O7" i="19"/>
  <c r="AG37" i="19"/>
  <c r="U37" i="19"/>
  <c r="AC21" i="1"/>
  <c r="AA17" i="19"/>
  <c r="AM17" i="19"/>
  <c r="AA7" i="19"/>
  <c r="AG27" i="19"/>
  <c r="AM27" i="19"/>
  <c r="AG7" i="19"/>
  <c r="O17" i="19"/>
  <c r="AG47" i="19"/>
  <c r="U47" i="19"/>
  <c r="U27" i="19"/>
  <c r="O27" i="19"/>
  <c r="AM7" i="19"/>
  <c r="O47" i="19"/>
  <c r="U7" i="19"/>
  <c r="AA47" i="19"/>
  <c r="P42" i="19"/>
  <c r="Y18" i="1"/>
  <c r="Z18" i="1"/>
  <c r="V12" i="19"/>
  <c r="V22" i="19"/>
  <c r="AB37" i="19"/>
  <c r="V37" i="19"/>
  <c r="AH7" i="19"/>
  <c r="J27" i="19"/>
  <c r="P37" i="19"/>
  <c r="V27" i="19"/>
  <c r="AH47" i="19"/>
  <c r="AB47" i="19"/>
  <c r="V47" i="19"/>
  <c r="AB7" i="19"/>
  <c r="AH17" i="19"/>
  <c r="P47" i="19"/>
  <c r="V7" i="19"/>
  <c r="J7" i="19"/>
  <c r="AH37" i="19"/>
  <c r="AB27" i="19"/>
  <c r="P7" i="19"/>
  <c r="P27" i="19"/>
  <c r="J37" i="19"/>
  <c r="P17" i="19"/>
  <c r="AH27" i="19"/>
  <c r="V17" i="19"/>
  <c r="AC16" i="1"/>
  <c r="J47" i="19"/>
  <c r="AB17" i="19"/>
  <c r="J17" i="19"/>
  <c r="W38" i="19"/>
  <c r="K38" i="19"/>
  <c r="Q38" i="19"/>
  <c r="W28" i="19"/>
  <c r="W8" i="19"/>
  <c r="K48" i="19"/>
  <c r="AC23" i="1"/>
  <c r="W18" i="19"/>
  <c r="Q28" i="19"/>
  <c r="AI18" i="19"/>
  <c r="AC8" i="19"/>
  <c r="AC38" i="19"/>
  <c r="AC28" i="19"/>
  <c r="AI28" i="19"/>
  <c r="W48" i="19"/>
  <c r="AI38" i="19"/>
  <c r="AI48" i="19"/>
  <c r="Q8" i="19"/>
  <c r="AC48" i="19"/>
  <c r="AC18" i="19"/>
  <c r="Q48" i="19"/>
  <c r="K8" i="19"/>
  <c r="Q18" i="19"/>
  <c r="AI8" i="19"/>
  <c r="K18" i="19"/>
  <c r="K28" i="19"/>
  <c r="Y30" i="1"/>
  <c r="Z30" i="1"/>
  <c r="AH49" i="19"/>
  <c r="V39" i="19"/>
  <c r="P9" i="19"/>
  <c r="J19" i="19"/>
  <c r="AB29" i="19"/>
  <c r="V49" i="19"/>
  <c r="AH29" i="19"/>
  <c r="AC28" i="1"/>
  <c r="P39" i="19"/>
  <c r="V9" i="19"/>
  <c r="V29" i="19"/>
  <c r="P49" i="19"/>
  <c r="AH39" i="19"/>
  <c r="AB19" i="19"/>
  <c r="J39" i="19"/>
  <c r="AH9" i="19"/>
  <c r="P29" i="19"/>
  <c r="J49" i="19"/>
  <c r="V19" i="19"/>
  <c r="J9" i="19"/>
  <c r="AB39" i="19"/>
  <c r="AB9" i="19"/>
  <c r="J29" i="19"/>
  <c r="AB49" i="19"/>
  <c r="P19" i="19"/>
  <c r="AH19" i="19"/>
  <c r="Q10" i="19"/>
  <c r="Q50" i="19"/>
  <c r="Q40" i="19"/>
  <c r="K50" i="19"/>
  <c r="AC10" i="19"/>
  <c r="AC30" i="19"/>
  <c r="AC40" i="19"/>
  <c r="Q30" i="19"/>
  <c r="W20" i="19"/>
  <c r="K30" i="19"/>
  <c r="AI40" i="19"/>
  <c r="AI10" i="19"/>
  <c r="W30" i="19"/>
  <c r="W10" i="19"/>
  <c r="AC35" i="1"/>
  <c r="W40" i="19"/>
  <c r="Q20" i="19"/>
  <c r="K40" i="19"/>
  <c r="AI20" i="19"/>
  <c r="AI30" i="19"/>
  <c r="W50" i="19"/>
  <c r="AI50" i="19"/>
  <c r="AC20" i="19"/>
  <c r="AC50" i="19"/>
  <c r="K10" i="19"/>
  <c r="K20" i="19"/>
  <c r="V46" i="19"/>
  <c r="AB46" i="19"/>
  <c r="AB6" i="19"/>
  <c r="J36" i="19"/>
  <c r="AB16" i="19"/>
  <c r="J16" i="19"/>
  <c r="P6" i="19"/>
  <c r="AH16" i="19"/>
  <c r="J46" i="19"/>
  <c r="AH6" i="19"/>
  <c r="V16" i="19"/>
  <c r="AB36" i="19"/>
  <c r="J26" i="19"/>
  <c r="P16" i="19"/>
  <c r="P26" i="19"/>
  <c r="J6" i="19"/>
  <c r="AH46" i="19"/>
  <c r="AC10" i="1"/>
  <c r="AB26" i="19"/>
  <c r="AH26" i="19"/>
  <c r="V26" i="19"/>
  <c r="V36" i="19"/>
  <c r="P46" i="19"/>
  <c r="P36" i="19"/>
  <c r="V6" i="19"/>
  <c r="AH36" i="19"/>
  <c r="K36" i="19"/>
  <c r="W36" i="19"/>
  <c r="K16" i="19"/>
  <c r="AI6" i="19"/>
  <c r="Q36" i="19"/>
  <c r="Q46" i="19"/>
  <c r="AC16" i="19"/>
  <c r="AI46" i="19"/>
  <c r="K26" i="19"/>
  <c r="AC36" i="19"/>
  <c r="AC46" i="19"/>
  <c r="AC26" i="19"/>
  <c r="AI36" i="19"/>
  <c r="K6" i="19"/>
  <c r="AC6" i="19"/>
  <c r="Q26" i="19"/>
  <c r="K46" i="19"/>
  <c r="W6" i="19"/>
  <c r="W46" i="19"/>
  <c r="W16" i="19"/>
  <c r="Q16" i="19"/>
  <c r="AC11" i="1"/>
  <c r="Q6" i="19"/>
  <c r="AI16" i="19"/>
  <c r="W26" i="19"/>
  <c r="AI26" i="19"/>
  <c r="AA17" i="1"/>
  <c r="AB18" i="1"/>
  <c r="AA18" i="1" s="1"/>
  <c r="AA29" i="1" l="1"/>
  <c r="AB30" i="1"/>
  <c r="AA30" i="1" s="1"/>
  <c r="R39" i="19" s="1"/>
  <c r="V38" i="19"/>
  <c r="AH48" i="19"/>
  <c r="AB8" i="19"/>
  <c r="AB18" i="19"/>
  <c r="P48" i="19"/>
  <c r="J38" i="19"/>
  <c r="AH28" i="19"/>
  <c r="V28" i="19"/>
  <c r="V48" i="19"/>
  <c r="AH18" i="19"/>
  <c r="P28" i="19"/>
  <c r="J18" i="19"/>
  <c r="AH8" i="19"/>
  <c r="P8" i="19"/>
  <c r="AB48" i="19"/>
  <c r="V8" i="19"/>
  <c r="AH38" i="19"/>
  <c r="AC22" i="1"/>
  <c r="V18" i="19"/>
  <c r="AB28" i="19"/>
  <c r="J48" i="19"/>
  <c r="J8" i="19"/>
  <c r="P18" i="19"/>
  <c r="AB38" i="19"/>
  <c r="J28" i="19"/>
  <c r="P38" i="19"/>
  <c r="R49" i="19"/>
  <c r="L19" i="19"/>
  <c r="L29" i="19"/>
  <c r="AJ9" i="19"/>
  <c r="AJ39" i="19"/>
  <c r="X39" i="19"/>
  <c r="R27" i="19"/>
  <c r="L27" i="19"/>
  <c r="AD7" i="19"/>
  <c r="AD47" i="19"/>
  <c r="R7" i="19"/>
  <c r="L37" i="19"/>
  <c r="AC18" i="1"/>
  <c r="R37" i="19"/>
  <c r="X27" i="19"/>
  <c r="AD27" i="19"/>
  <c r="X37" i="19"/>
  <c r="X17" i="19"/>
  <c r="AJ37" i="19"/>
  <c r="R47" i="19"/>
  <c r="L47" i="19"/>
  <c r="AD17" i="19"/>
  <c r="AD37" i="19"/>
  <c r="AJ27" i="19"/>
  <c r="R17" i="19"/>
  <c r="AJ7" i="19"/>
  <c r="X7" i="19"/>
  <c r="AJ17" i="19"/>
  <c r="AJ47" i="19"/>
  <c r="L7" i="19"/>
  <c r="X47" i="19"/>
  <c r="L17" i="19"/>
  <c r="AC17" i="1"/>
  <c r="AC27" i="19"/>
  <c r="AC37" i="19"/>
  <c r="K47" i="19"/>
  <c r="Q17" i="19"/>
  <c r="Q27" i="19"/>
  <c r="W17" i="19"/>
  <c r="AI47" i="19"/>
  <c r="K27" i="19"/>
  <c r="K7" i="19"/>
  <c r="AC47" i="19"/>
  <c r="AI17" i="19"/>
  <c r="AI27" i="19"/>
  <c r="AC7" i="19"/>
  <c r="K37" i="19"/>
  <c r="Q47" i="19"/>
  <c r="W7" i="19"/>
  <c r="AI7" i="19"/>
  <c r="AC17" i="19"/>
  <c r="W27" i="19"/>
  <c r="W47" i="19"/>
  <c r="W37" i="19"/>
  <c r="Q7" i="19"/>
  <c r="K17" i="19"/>
  <c r="AI37" i="19"/>
  <c r="Q37" i="19"/>
  <c r="AD9" i="19" l="1"/>
  <c r="AD19" i="19"/>
  <c r="X49" i="19"/>
  <c r="R19" i="19"/>
  <c r="AC30" i="1"/>
  <c r="AJ19" i="19"/>
  <c r="AD29" i="19"/>
  <c r="AD49" i="19"/>
  <c r="R9" i="19"/>
  <c r="L39" i="19"/>
  <c r="AD39" i="19"/>
  <c r="X19" i="19"/>
  <c r="R29" i="19"/>
  <c r="L9" i="19"/>
  <c r="X9" i="19"/>
  <c r="AJ49" i="19"/>
  <c r="X29" i="19"/>
  <c r="AJ29" i="19"/>
  <c r="L49" i="19"/>
  <c r="W49" i="19"/>
  <c r="AC39" i="19"/>
  <c r="AC49" i="19"/>
  <c r="K9" i="19"/>
  <c r="W19" i="19"/>
  <c r="AC29" i="19"/>
  <c r="W9" i="19"/>
  <c r="Q19" i="19"/>
  <c r="W29" i="19"/>
  <c r="K19" i="19"/>
  <c r="K39" i="19"/>
  <c r="AI49" i="19"/>
  <c r="Q49" i="19"/>
  <c r="Q29" i="19"/>
  <c r="AC29" i="1"/>
  <c r="W39" i="19"/>
  <c r="K49" i="19"/>
  <c r="AI29" i="19"/>
  <c r="AC19" i="19"/>
  <c r="Q9" i="19"/>
  <c r="AI19" i="19"/>
  <c r="AI39" i="19"/>
  <c r="K29" i="19"/>
  <c r="AI9" i="19"/>
  <c r="AC9" i="19"/>
  <c r="Q39"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<sst xmlns="http://schemas.openxmlformats.org/spreadsheetml/2006/main" count="451" uniqueCount="252">
  <si>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</si>
  <si>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</si>
  <si>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</si>
  <si>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</si>
  <si>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</si>
  <si>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</si>
  <si>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</si>
  <si>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</si>
  <si>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</si>
  <si>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</si>
  <si>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</si>
  <si>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</si>
  <si>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</si>
  <si>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</si>
  <si>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</si>
  <si>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</si>
  <si>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</si>
  <si>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</si>
  <si>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</si>
  <si>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</si>
  <si>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</si>
  <si>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</si>
  <si>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</si>
  <si>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</si>
  <si>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</si>
  <si>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</si>
  <si>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</si>
  <si>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</si>
  <si>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</si>
  <si>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</si>
  <si>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</si>
  <si>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</si>
  <si>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</si>
  <si>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</si>
  <si>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</si>
  <si>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</si>
  <si>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</si>
  <si>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</si>
  <si>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</si>
  <si>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</si>
  <si>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</si>
  <si>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</si>
  <si>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</si>
  <si>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</si>
  <si>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</si>
  <si>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</si>
  <si>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</si>
  <si>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</si>
  <si>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</si>
  <si>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</si>
  <si>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</si>
  <si>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</si>
  <si>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</si>
  <si>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</si>
  <si>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</si>
  <si>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</si>
  <si>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</si>
  <si>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</si>
  <si>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</si>
  <si>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</si>
  <si>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</si>
  <si>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</si>
  <si>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</si>
  <si>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</si>
  <si>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</si>
  <si>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</si>
  <si>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</si>
  <si>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</si>
  <si>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</si>
  <si>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</si>
  <si>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</si>
  <si>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</si>
  <si>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</si>
  <si>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</si>
  <si>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</si>
  <si>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</si>
  <si>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</si>
  <si>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</si>
  <si>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</si>
  <si>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</si>
  <si>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</si>
  <si>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</si>
  <si>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</si>
  <si>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</si>
  <si>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</si>
  <si>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</si>
  <si>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</si>
  <si>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</si>
  <si>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</si>
  <si>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</si>
  <si>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</si>
  <si>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</si>
  <si>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</si>
  <si>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</si>
  <si>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</si>
  <si>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</si>
  <si>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</si>
  <si>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</si>
  <si>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</si>
  <si>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</si>
  <si>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</si>
  <si>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</si>
  <si>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</si>
  <si>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</si>
  <si>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</si>
  <si>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</si>
  <si>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</si>
  <si>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</si>
  <si>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</si>
  <si>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</si>
  <si>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</si>
  <si>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</si>
  <si>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</si>
  <si>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</si>
  <si>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</si>
  <si>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</si>
  <si>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</si>
  <si>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</si>
  <si>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</si>
  <si>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</si>
  <si>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</si>
  <si>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</si>
  <si>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</si>
  <si>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</si>
  <si>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</si>
  <si>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</si>
  <si>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</si>
  <si>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</si>
  <si>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</si>
  <si>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</si>
  <si>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</si>
  <si>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</si>
  <si>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</si>
  <si>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</si>
  <si>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</si>
  <si>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</si>
  <si>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</si>
  <si>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</si>
  <si>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</si>
  <si>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</si>
  <si>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</si>
  <si>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</si>
  <si>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</si>
  <si>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</si>
  <si>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</si>
  <si>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</si>
  <si>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</si>
  <si>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</si>
  <si>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</si>
  <si>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</si>
  <si>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</si>
  <si>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</si>
  <si>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</si>
  <si>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</si>
  <si>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</si>
  <si>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</si>
  <si>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</si>
  <si>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</si>
  <si>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</si>
  <si>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</si>
  <si>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</si>
  <si>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</si>
  <si>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</si>
  <si>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</si>
  <si>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</si>
  <si>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</si>
  <si>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</si>
  <si>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</si>
  <si>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</si>
  <si>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</si>
  <si>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</si>
  <si>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</si>
  <si>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</si>
  <si>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</si>
  <si>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</si>
  <si>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</si>
  <si>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</si>
  <si>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</si>
  <si>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</si>
  <si>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</si>
  <si>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</si>
  <si>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</si>
  <si>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</si>
  <si>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</si>
  <si>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</si>
  <si>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</si>
  <si>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</si>
  <si>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</si>
  <si>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</si>
  <si>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</si>
  <si>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</si>
  <si>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</si>
  <si>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</si>
  <si>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</si>
  <si>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</si>
  <si>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</si>
  <si>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</si>
  <si>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</si>
  <si>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</si>
  <si>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</si>
  <si>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</si>
  <si>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</si>
  <si>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</si>
  <si>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</si>
  <si>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</si>
  <si>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</si>
  <si>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</si>
  <si>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</si>
  <si>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</si>
  <si>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</si>
  <si>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</si>
  <si>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</si>
  <si>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</si>
  <si>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</si>
  <si>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Posibilidad    de    pérdida    de    información Institucional</t>
  </si>
  <si>
    <t>Información  dispersa  en  todos  los  equipos de computo de la ESE para el desarrollo de sus actividades asistenciales y administrativas , sin copias de respaldo</t>
  </si>
  <si>
    <t>Perdida   irrecuperable   de   información institucional  sea por  fallas  o por acciones realizadas por usuarios, sin posibilidad de generar archivos historicos administrativos y asistenciales como atenciones,  historias clinicas entre otros.</t>
  </si>
  <si>
    <t>Inoportunidad   en  las  respuestas   a  PQRS presentadas por los usuarios</t>
  </si>
  <si>
    <t>Poca adherencia  al  proceso  de  gestión  de PQRS</t>
  </si>
  <si>
    <t>Demandas    dirigidasd    a    la    ESE    con posible detrimento patrimonial.
Procesos administrativos Acciones disciplinarias</t>
  </si>
  <si>
    <t>Mala calidad del  datos de indicadores de P y  P por errores en facturación o falta de ello.</t>
  </si>
  <si>
    <t>Errores en el momento de facturar</t>
  </si>
  <si>
    <t>Inadecuada atención a usuarios en urgencias</t>
  </si>
  <si>
    <t>Clasificacion inadecuada paciente en triage</t>
  </si>
  <si>
    <t>Reingreso o complicacion del estado de salud del usuario</t>
  </si>
  <si>
    <t>Daño de equipo biomedico del servicio</t>
  </si>
  <si>
    <t>Posibles lesiones a los usuarios y retraso en la evolución de los pacientes</t>
  </si>
  <si>
    <t>Inoportunidad en la presentación de informes</t>
  </si>
  <si>
    <t>Sanciones por incumplimiento</t>
  </si>
  <si>
    <t>Disminucion del recaudo de los servicios prestados</t>
  </si>
  <si>
    <t>Establecer los riesgos inherentes al proceso de la institucion. Su afectacion en las areas  de la institucion.</t>
  </si>
  <si>
    <t>mapa de riesgo institucional</t>
  </si>
  <si>
    <t>Identificar los riesgos en el proceso en las diferentes areas de la institucion, proponer los controles necesarios para que la información resultante sea concreta permitiendo  la toma de decisiones  que permitan  el mejoramiento de los servicios prestados en la institución y suplir las necesidades de la comunidad en lo que respecta a la salud.</t>
  </si>
  <si>
    <t>Mala calidad del  datos de indicadores de P y  P por errores en facturación o  de forma oportuna en los diferentes servicios prestados por la ESE</t>
  </si>
  <si>
    <t>Capacitacion constante en temas de proteccion de datos para evitar la perdida de informacion .</t>
  </si>
  <si>
    <t>Asesoria o acompañamiento del la empresa que vendio el programa administrativo y asistencial VENUS con el fin mitigar el riesgo</t>
  </si>
  <si>
    <t>capacitación al personal de SIAU sobre el proceso de respuesta ante la PQRS interpuestas por los usuarios.</t>
  </si>
  <si>
    <t xml:space="preserve">Verificar mensualmente las PQRS interpuestas por los diferentes medios correo, fisica, verbal o por los buzones puestos en consulta externa y urgencias para su seguimiento </t>
  </si>
  <si>
    <t xml:space="preserve">Revision de la calidad del dato y de los indicadores de Promocion  y Mantenimiento de la salud como base para verificar el proceso de facturacion </t>
  </si>
  <si>
    <t xml:space="preserve">Fortalecer el proceso de Traige en  su clasificacion </t>
  </si>
  <si>
    <t>Posibles fallas en los equipos Biomedicos mientras se realiza la atencion al cliente externo</t>
  </si>
  <si>
    <t xml:space="preserve">Induccion y reinduccion al personal de facturacion con el fin que conozcan las rutas de atencion y los ciclos de vida descritos en la resolucion 3280 y asi poder facturar las atenciones </t>
  </si>
  <si>
    <t>No  facturación de todos los servicios prestados  por el hospital al momento de la atencion y deficiencias en los procedimientos internos de facturación</t>
  </si>
  <si>
    <t xml:space="preserve"> servicios prestados sin facturar con 
disminución de flujo de recursos.</t>
  </si>
  <si>
    <t>Realizar seguimiento al mantenimiento preventivo y correctivo de los equipos en las diferentes areas de la ESE</t>
  </si>
  <si>
    <t xml:space="preserve">Incumplimiento  y materializacion del riesgo por falta  de seguimiento y evaluacion del avance del los planes de mejoramiento enviados a los entes de control		
		</t>
  </si>
  <si>
    <t xml:space="preserve">"No suministro de informacion a tiempo por parte de las dependencias.
Falta de planeacion en las actividades
No cumplimiento del cronograma  en lo referente a metas y seguimiento por procesos"		
		</t>
  </si>
  <si>
    <t xml:space="preserve">"Materialización de riesgos, previamente identificados dentro del plan de auditoria y la Matriz de Riesgos Institucional
aplicación"		
		</t>
  </si>
  <si>
    <t>Realizar seguimiento al proceso de facturacion de Promocion  y Mantenimiento de la salud con el fin de establecer comparativos entre las actividades realizadas Vs la facturadas.</t>
  </si>
  <si>
    <t>Fortalecer y hacer seguimiento al cronograma  para presentar informes en las diferentes areas .</t>
  </si>
  <si>
    <t>Entrega inoportuna de la informacion por parte de las areas , responsables de los datos requeridos para el reporte.</t>
  </si>
  <si>
    <t>Realizar seguimiento al mapa de riesgo y a cada uno de los controles descritos alli.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</si>
</sst>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6" tint="0.39997558519241921"/>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9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0" xfId="0" applyFont="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wrapText="1"/>
      <protection locked="0"/>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36" fillId="3" borderId="0" xfId="0" applyFont="1" applyFill="1" applyAlignment="1">
      <alignment horizontal="justify" vertical="center" wrapText="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26" fillId="15" borderId="28" xfId="0" applyFont="1" applyFill="1" applyBorder="1" applyAlignment="1">
      <alignment horizontal="center" vertical="center"/>
    </xf>
    <xf numFmtId="0" fontId="26" fillId="15" borderId="29" xfId="0" applyFont="1" applyFill="1" applyBorder="1" applyAlignment="1">
      <alignment horizontal="center" vertical="center"/>
    </xf>
    <xf numFmtId="0" fontId="26" fillId="15" borderId="30" xfId="0" applyFont="1" applyFill="1" applyBorder="1" applyAlignment="1">
      <alignment horizontal="center" vertical="center"/>
    </xf>
    <xf numFmtId="0" fontId="26" fillId="15" borderId="3" xfId="0" applyFont="1" applyFill="1" applyBorder="1" applyAlignment="1">
      <alignment horizontal="center" vertical="center"/>
    </xf>
    <xf numFmtId="0" fontId="26" fillId="15" borderId="31" xfId="0" applyFont="1" applyFill="1" applyBorder="1" applyAlignment="1">
      <alignment horizontal="center" vertical="center"/>
    </xf>
    <xf numFmtId="0" fontId="26" fillId="15" borderId="32" xfId="0" applyFont="1" applyFill="1" applyBorder="1" applyAlignment="1">
      <alignment horizontal="center" vertical="center"/>
    </xf>
    <xf numFmtId="0" fontId="25" fillId="15" borderId="6" xfId="0" applyFont="1" applyFill="1" applyBorder="1" applyAlignment="1">
      <alignment horizontal="left" vertical="center"/>
    </xf>
    <xf numFmtId="0" fontId="25" fillId="15" borderId="7" xfId="0" applyFont="1" applyFill="1" applyBorder="1" applyAlignment="1">
      <alignment horizontal="left" vertical="center"/>
    </xf>
    <xf numFmtId="0" fontId="4" fillId="15" borderId="6" xfId="0" applyFont="1" applyFill="1" applyBorder="1" applyAlignment="1">
      <alignment horizontal="center" vertical="center"/>
    </xf>
    <xf numFmtId="0" fontId="4" fillId="15" borderId="10" xfId="0" applyFont="1" applyFill="1" applyBorder="1" applyAlignment="1">
      <alignment horizontal="center" vertical="center"/>
    </xf>
    <xf numFmtId="0" fontId="4" fillId="15" borderId="7" xfId="0" applyFont="1" applyFill="1" applyBorder="1" applyAlignment="1">
      <alignment horizontal="center" vertical="center"/>
    </xf>
    <xf numFmtId="0" fontId="4" fillId="15" borderId="2" xfId="0" applyFont="1" applyFill="1" applyBorder="1" applyAlignment="1">
      <alignment horizontal="center" vertical="center" wrapText="1"/>
    </xf>
    <xf numFmtId="0" fontId="4" fillId="15" borderId="2" xfId="0" applyFont="1" applyFill="1" applyBorder="1" applyAlignment="1">
      <alignment horizontal="center" vertical="center" textRotation="90" wrapText="1"/>
    </xf>
    <xf numFmtId="0" fontId="4" fillId="15" borderId="4" xfId="0" applyFont="1" applyFill="1" applyBorder="1" applyAlignment="1">
      <alignment horizontal="center" vertical="center" textRotation="90" wrapText="1"/>
    </xf>
    <xf numFmtId="0" fontId="4" fillId="15" borderId="5" xfId="0" applyFont="1" applyFill="1" applyBorder="1" applyAlignment="1">
      <alignment horizontal="center" vertical="center" textRotation="90" wrapText="1"/>
    </xf>
    <xf numFmtId="0" fontId="27" fillId="15" borderId="4" xfId="0" applyFont="1" applyFill="1" applyBorder="1" applyAlignment="1">
      <alignment horizontal="center" vertical="center" textRotation="90"/>
    </xf>
    <xf numFmtId="0" fontId="4" fillId="15" borderId="2" xfId="0" applyFont="1" applyFill="1" applyBorder="1" applyAlignment="1">
      <alignment horizontal="center" vertical="center"/>
    </xf>
    <xf numFmtId="0" fontId="4" fillId="15" borderId="5" xfId="0" applyFont="1" applyFill="1" applyBorder="1" applyAlignment="1">
      <alignment horizontal="center" vertical="center" wrapText="1"/>
    </xf>
    <xf numFmtId="0" fontId="4" fillId="15" borderId="5" xfId="0" applyFont="1" applyFill="1" applyBorder="1" applyAlignment="1">
      <alignment horizontal="center" vertical="center"/>
    </xf>
    <xf numFmtId="0" fontId="4" fillId="15" borderId="4"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15" borderId="9" xfId="0" applyFont="1" applyFill="1" applyBorder="1" applyAlignment="1">
      <alignment horizontal="center" vertical="center"/>
    </xf>
    <xf numFmtId="0" fontId="4" fillId="15" borderId="9" xfId="0" applyFont="1" applyFill="1" applyBorder="1" applyAlignment="1">
      <alignment horizontal="center" vertical="center" wrapText="1"/>
    </xf>
    <xf numFmtId="0" fontId="27" fillId="15" borderId="5" xfId="0" applyFont="1" applyFill="1" applyBorder="1" applyAlignment="1">
      <alignment horizontal="center" vertical="center" textRotation="90"/>
    </xf>
    <xf numFmtId="0" fontId="4" fillId="15" borderId="3" xfId="0" applyFont="1" applyFill="1" applyBorder="1" applyAlignment="1">
      <alignment horizontal="center" vertical="center"/>
    </xf>
    <xf numFmtId="0" fontId="4" fillId="15" borderId="2" xfId="0" applyFont="1" applyFill="1" applyBorder="1" applyAlignment="1">
      <alignment horizontal="center" vertical="center" textRotation="90"/>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8659</xdr:colOff>
      <xdr:row>0</xdr:row>
      <xdr:rowOff>8659</xdr:rowOff>
    </xdr:from>
    <xdr:to>
      <xdr:col>4</xdr:col>
      <xdr:colOff>1690688</xdr:colOff>
      <xdr:row>2</xdr:row>
      <xdr:rowOff>207293</xdr:rowOff>
    </xdr:to>
    <xdr:pic>
      <xdr:nvPicPr>
        <xdr:cNvPr id="3" name="Imagen 2">
          <a:extLst>
            <a:ext uri="{FF2B5EF4-FFF2-40B4-BE49-F238E27FC236}">
              <a16:creationId xmlns:a16="http://schemas.microsoft.com/office/drawing/2014/main" id="{3944E3CB-76C2-4E1B-901C-DA6195AFA5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597" y="8659"/>
          <a:ext cx="4575247" cy="72250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3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08" dataDxfId="107">
  <autoFilter ref="B209:C219" xr:uid="{00000000-0009-0000-0100-000001000000}"/>
  <tableColumns count="2">
    <tableColumn id="1" xr3:uid="{00000000-0010-0000-0000-000001000000}" name="Criterios" dataDxfId="106"/>
    <tableColumn id="2" xr3:uid="{00000000-0010-0000-0000-000002000000}" name="Subcriterios" dataDxfId="105"/>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B1" zoomScale="170" zoomScaleNormal="170" workbookViewId="0">
      <selection activeCell="B2" sqref="B2:H2"/>
    </sheetView>
  </sheetViews>
  <sheetFormatPr baseColWidth="10" defaultColWidth="11.42578125" defaultRowHeight="15" x14ac:dyDescent="0.25"/>
  <cols>
    <col min="1" max="1" width="2.85546875" style="82" customWidth="1"/>
    <col min="2" max="3" width="24.7109375" style="82" customWidth="1"/>
    <col min="4" max="4" width="16" style="82" customWidth="1"/>
    <col min="5" max="5" width="24.7109375" style="82" customWidth="1"/>
    <col min="6" max="6" width="27.7109375" style="82" customWidth="1"/>
    <col min="7" max="8" width="24.7109375" style="82" customWidth="1"/>
    <col min="9" max="16384" width="11.42578125" style="82"/>
  </cols>
  <sheetData>
    <row r="1" spans="2:8" ht="15.75" thickBot="1" x14ac:dyDescent="0.3"/>
    <row r="2" spans="2:8" ht="18" x14ac:dyDescent="0.25">
      <c r="B2" s="380" t="s">
        <v>166</v>
      </c>
      <c r="C2" s="381"/>
      <c r="D2" s="381"/>
      <c r="E2" s="381"/>
      <c r="F2" s="381"/>
      <c r="G2" s="381"/>
      <c r="H2" s="382"/>
    </row>
    <row r="3" spans="2:8" x14ac:dyDescent="0.25">
      <c r="B3" s="83"/>
      <c r="C3" s="84"/>
      <c r="D3" s="84"/>
      <c r="E3" s="84"/>
      <c r="F3" s="84"/>
      <c r="G3" s="84"/>
      <c r="H3" s="85"/>
    </row>
    <row r="4" spans="2:8" ht="63" customHeight="1" x14ac:dyDescent="0.25">
      <c r="B4" s="156" t="s">
        <v>209</v>
      </c>
      <c r="C4" s="157"/>
      <c r="D4" s="157"/>
      <c r="E4" s="157"/>
      <c r="F4" s="157"/>
      <c r="G4" s="157"/>
      <c r="H4" s="158"/>
    </row>
    <row r="5" spans="2:8" ht="63" customHeight="1" x14ac:dyDescent="0.25">
      <c r="B5" s="159"/>
      <c r="C5" s="160"/>
      <c r="D5" s="160"/>
      <c r="E5" s="160"/>
      <c r="F5" s="160"/>
      <c r="G5" s="160"/>
      <c r="H5" s="161"/>
    </row>
    <row r="6" spans="2:8" ht="16.5" x14ac:dyDescent="0.25">
      <c r="B6" s="162" t="s">
        <v>164</v>
      </c>
      <c r="C6" s="163"/>
      <c r="D6" s="163"/>
      <c r="E6" s="163"/>
      <c r="F6" s="163"/>
      <c r="G6" s="163"/>
      <c r="H6" s="164"/>
    </row>
    <row r="7" spans="2:8" ht="95.25" customHeight="1" x14ac:dyDescent="0.25">
      <c r="B7" s="172" t="s">
        <v>169</v>
      </c>
      <c r="C7" s="173"/>
      <c r="D7" s="173"/>
      <c r="E7" s="173"/>
      <c r="F7" s="173"/>
      <c r="G7" s="173"/>
      <c r="H7" s="174"/>
    </row>
    <row r="8" spans="2:8" ht="16.5" x14ac:dyDescent="0.25">
      <c r="B8" s="117"/>
      <c r="C8" s="118"/>
      <c r="D8" s="118"/>
      <c r="E8" s="118"/>
      <c r="F8" s="118"/>
      <c r="G8" s="118"/>
      <c r="H8" s="119"/>
    </row>
    <row r="9" spans="2:8" ht="16.5" customHeight="1" x14ac:dyDescent="0.25">
      <c r="B9" s="165" t="s">
        <v>202</v>
      </c>
      <c r="C9" s="166"/>
      <c r="D9" s="166"/>
      <c r="E9" s="166"/>
      <c r="F9" s="166"/>
      <c r="G9" s="166"/>
      <c r="H9" s="167"/>
    </row>
    <row r="10" spans="2:8" ht="44.25" customHeight="1" x14ac:dyDescent="0.25">
      <c r="B10" s="165"/>
      <c r="C10" s="166"/>
      <c r="D10" s="166"/>
      <c r="E10" s="166"/>
      <c r="F10" s="166"/>
      <c r="G10" s="166"/>
      <c r="H10" s="167"/>
    </row>
    <row r="11" spans="2:8" ht="15.75" thickBot="1" x14ac:dyDescent="0.3">
      <c r="B11" s="106"/>
      <c r="C11" s="109"/>
      <c r="D11" s="114"/>
      <c r="E11" s="115"/>
      <c r="F11" s="115"/>
      <c r="G11" s="116"/>
      <c r="H11" s="110"/>
    </row>
    <row r="12" spans="2:8" ht="15.75" thickTop="1" x14ac:dyDescent="0.25">
      <c r="B12" s="106"/>
      <c r="C12" s="168" t="s">
        <v>165</v>
      </c>
      <c r="D12" s="169"/>
      <c r="E12" s="170" t="s">
        <v>203</v>
      </c>
      <c r="F12" s="171"/>
      <c r="G12" s="109"/>
      <c r="H12" s="110"/>
    </row>
    <row r="13" spans="2:8" ht="35.25" customHeight="1" x14ac:dyDescent="0.25">
      <c r="B13" s="106"/>
      <c r="C13" s="143" t="s">
        <v>196</v>
      </c>
      <c r="D13" s="144"/>
      <c r="E13" s="145" t="s">
        <v>201</v>
      </c>
      <c r="F13" s="146"/>
      <c r="G13" s="109"/>
      <c r="H13" s="110"/>
    </row>
    <row r="14" spans="2:8" ht="17.25" customHeight="1" x14ac:dyDescent="0.25">
      <c r="B14" s="106"/>
      <c r="C14" s="143" t="s">
        <v>197</v>
      </c>
      <c r="D14" s="144"/>
      <c r="E14" s="145" t="s">
        <v>199</v>
      </c>
      <c r="F14" s="146"/>
      <c r="G14" s="109"/>
      <c r="H14" s="110"/>
    </row>
    <row r="15" spans="2:8" ht="19.5" customHeight="1" x14ac:dyDescent="0.25">
      <c r="B15" s="106"/>
      <c r="C15" s="143" t="s">
        <v>198</v>
      </c>
      <c r="D15" s="144"/>
      <c r="E15" s="145" t="s">
        <v>200</v>
      </c>
      <c r="F15" s="146"/>
      <c r="G15" s="109"/>
      <c r="H15" s="110"/>
    </row>
    <row r="16" spans="2:8" ht="69.75" customHeight="1" x14ac:dyDescent="0.25">
      <c r="B16" s="106"/>
      <c r="C16" s="143" t="s">
        <v>167</v>
      </c>
      <c r="D16" s="144"/>
      <c r="E16" s="145" t="s">
        <v>168</v>
      </c>
      <c r="F16" s="146"/>
      <c r="G16" s="109"/>
      <c r="H16" s="110"/>
    </row>
    <row r="17" spans="2:8" ht="34.5" customHeight="1" x14ac:dyDescent="0.25">
      <c r="B17" s="106"/>
      <c r="C17" s="147" t="s">
        <v>2</v>
      </c>
      <c r="D17" s="148"/>
      <c r="E17" s="139" t="s">
        <v>210</v>
      </c>
      <c r="F17" s="140"/>
      <c r="G17" s="109"/>
      <c r="H17" s="110"/>
    </row>
    <row r="18" spans="2:8" ht="27.75" customHeight="1" x14ac:dyDescent="0.25">
      <c r="B18" s="106"/>
      <c r="C18" s="147" t="s">
        <v>3</v>
      </c>
      <c r="D18" s="148"/>
      <c r="E18" s="139" t="s">
        <v>211</v>
      </c>
      <c r="F18" s="140"/>
      <c r="G18" s="109"/>
      <c r="H18" s="110"/>
    </row>
    <row r="19" spans="2:8" ht="28.5" customHeight="1" x14ac:dyDescent="0.25">
      <c r="B19" s="106"/>
      <c r="C19" s="147" t="s">
        <v>42</v>
      </c>
      <c r="D19" s="148"/>
      <c r="E19" s="139" t="s">
        <v>212</v>
      </c>
      <c r="F19" s="140"/>
      <c r="G19" s="109"/>
      <c r="H19" s="110"/>
    </row>
    <row r="20" spans="2:8" ht="72.75" customHeight="1" x14ac:dyDescent="0.25">
      <c r="B20" s="106"/>
      <c r="C20" s="147" t="s">
        <v>1</v>
      </c>
      <c r="D20" s="148"/>
      <c r="E20" s="139" t="s">
        <v>213</v>
      </c>
      <c r="F20" s="140"/>
      <c r="G20" s="109"/>
      <c r="H20" s="110"/>
    </row>
    <row r="21" spans="2:8" ht="64.5" customHeight="1" x14ac:dyDescent="0.25">
      <c r="B21" s="106"/>
      <c r="C21" s="147" t="s">
        <v>50</v>
      </c>
      <c r="D21" s="148"/>
      <c r="E21" s="139" t="s">
        <v>171</v>
      </c>
      <c r="F21" s="140"/>
      <c r="G21" s="109"/>
      <c r="H21" s="110"/>
    </row>
    <row r="22" spans="2:8" ht="71.25" customHeight="1" x14ac:dyDescent="0.25">
      <c r="B22" s="106"/>
      <c r="C22" s="147" t="s">
        <v>170</v>
      </c>
      <c r="D22" s="148"/>
      <c r="E22" s="139" t="s">
        <v>172</v>
      </c>
      <c r="F22" s="140"/>
      <c r="G22" s="109"/>
      <c r="H22" s="110"/>
    </row>
    <row r="23" spans="2:8" ht="55.5" customHeight="1" x14ac:dyDescent="0.25">
      <c r="B23" s="106"/>
      <c r="C23" s="141" t="s">
        <v>173</v>
      </c>
      <c r="D23" s="142"/>
      <c r="E23" s="139" t="s">
        <v>174</v>
      </c>
      <c r="F23" s="140"/>
      <c r="G23" s="109"/>
      <c r="H23" s="110"/>
    </row>
    <row r="24" spans="2:8" ht="42" customHeight="1" x14ac:dyDescent="0.25">
      <c r="B24" s="106"/>
      <c r="C24" s="141" t="s">
        <v>48</v>
      </c>
      <c r="D24" s="142"/>
      <c r="E24" s="139" t="s">
        <v>175</v>
      </c>
      <c r="F24" s="140"/>
      <c r="G24" s="109"/>
      <c r="H24" s="110"/>
    </row>
    <row r="25" spans="2:8" ht="59.25" customHeight="1" x14ac:dyDescent="0.25">
      <c r="B25" s="106"/>
      <c r="C25" s="141" t="s">
        <v>163</v>
      </c>
      <c r="D25" s="142"/>
      <c r="E25" s="139" t="s">
        <v>176</v>
      </c>
      <c r="F25" s="140"/>
      <c r="G25" s="109"/>
      <c r="H25" s="110"/>
    </row>
    <row r="26" spans="2:8" ht="23.25" customHeight="1" x14ac:dyDescent="0.25">
      <c r="B26" s="106"/>
      <c r="C26" s="141" t="s">
        <v>12</v>
      </c>
      <c r="D26" s="142"/>
      <c r="E26" s="139" t="s">
        <v>177</v>
      </c>
      <c r="F26" s="140"/>
      <c r="G26" s="109"/>
      <c r="H26" s="110"/>
    </row>
    <row r="27" spans="2:8" ht="30.75" customHeight="1" x14ac:dyDescent="0.25">
      <c r="B27" s="106"/>
      <c r="C27" s="141" t="s">
        <v>181</v>
      </c>
      <c r="D27" s="142"/>
      <c r="E27" s="139" t="s">
        <v>178</v>
      </c>
      <c r="F27" s="140"/>
      <c r="G27" s="109"/>
      <c r="H27" s="110"/>
    </row>
    <row r="28" spans="2:8" ht="35.25" customHeight="1" x14ac:dyDescent="0.25">
      <c r="B28" s="106"/>
      <c r="C28" s="141" t="s">
        <v>182</v>
      </c>
      <c r="D28" s="142"/>
      <c r="E28" s="139" t="s">
        <v>179</v>
      </c>
      <c r="F28" s="140"/>
      <c r="G28" s="109"/>
      <c r="H28" s="110"/>
    </row>
    <row r="29" spans="2:8" ht="33" customHeight="1" x14ac:dyDescent="0.25">
      <c r="B29" s="106"/>
      <c r="C29" s="141" t="s">
        <v>182</v>
      </c>
      <c r="D29" s="142"/>
      <c r="E29" s="139" t="s">
        <v>179</v>
      </c>
      <c r="F29" s="140"/>
      <c r="G29" s="109"/>
      <c r="H29" s="110"/>
    </row>
    <row r="30" spans="2:8" ht="30" customHeight="1" x14ac:dyDescent="0.25">
      <c r="B30" s="106"/>
      <c r="C30" s="141" t="s">
        <v>183</v>
      </c>
      <c r="D30" s="142"/>
      <c r="E30" s="139" t="s">
        <v>180</v>
      </c>
      <c r="F30" s="140"/>
      <c r="G30" s="109"/>
      <c r="H30" s="110"/>
    </row>
    <row r="31" spans="2:8" ht="35.25" customHeight="1" x14ac:dyDescent="0.25">
      <c r="B31" s="106"/>
      <c r="C31" s="141" t="s">
        <v>184</v>
      </c>
      <c r="D31" s="142"/>
      <c r="E31" s="139" t="s">
        <v>185</v>
      </c>
      <c r="F31" s="140"/>
      <c r="G31" s="109"/>
      <c r="H31" s="110"/>
    </row>
    <row r="32" spans="2:8" ht="31.5" customHeight="1" x14ac:dyDescent="0.25">
      <c r="B32" s="106"/>
      <c r="C32" s="141" t="s">
        <v>186</v>
      </c>
      <c r="D32" s="142"/>
      <c r="E32" s="139" t="s">
        <v>187</v>
      </c>
      <c r="F32" s="140"/>
      <c r="G32" s="109"/>
      <c r="H32" s="110"/>
    </row>
    <row r="33" spans="2:8" ht="35.25" customHeight="1" x14ac:dyDescent="0.25">
      <c r="B33" s="106"/>
      <c r="C33" s="141" t="s">
        <v>188</v>
      </c>
      <c r="D33" s="142"/>
      <c r="E33" s="139" t="s">
        <v>189</v>
      </c>
      <c r="F33" s="140"/>
      <c r="G33" s="109"/>
      <c r="H33" s="110"/>
    </row>
    <row r="34" spans="2:8" ht="59.25" customHeight="1" x14ac:dyDescent="0.25">
      <c r="B34" s="106"/>
      <c r="C34" s="141" t="s">
        <v>190</v>
      </c>
      <c r="D34" s="142"/>
      <c r="E34" s="139" t="s">
        <v>191</v>
      </c>
      <c r="F34" s="140"/>
      <c r="G34" s="109"/>
      <c r="H34" s="110"/>
    </row>
    <row r="35" spans="2:8" ht="29.25" customHeight="1" x14ac:dyDescent="0.25">
      <c r="B35" s="106"/>
      <c r="C35" s="141" t="s">
        <v>29</v>
      </c>
      <c r="D35" s="142"/>
      <c r="E35" s="139" t="s">
        <v>192</v>
      </c>
      <c r="F35" s="140"/>
      <c r="G35" s="109"/>
      <c r="H35" s="110"/>
    </row>
    <row r="36" spans="2:8" ht="82.5" customHeight="1" x14ac:dyDescent="0.25">
      <c r="B36" s="106"/>
      <c r="C36" s="141" t="s">
        <v>194</v>
      </c>
      <c r="D36" s="142"/>
      <c r="E36" s="139" t="s">
        <v>193</v>
      </c>
      <c r="F36" s="140"/>
      <c r="G36" s="109"/>
      <c r="H36" s="110"/>
    </row>
    <row r="37" spans="2:8" ht="46.5" customHeight="1" x14ac:dyDescent="0.25">
      <c r="B37" s="106"/>
      <c r="C37" s="141" t="s">
        <v>39</v>
      </c>
      <c r="D37" s="142"/>
      <c r="E37" s="139" t="s">
        <v>195</v>
      </c>
      <c r="F37" s="140"/>
      <c r="G37" s="109"/>
      <c r="H37" s="110"/>
    </row>
    <row r="38" spans="2:8" ht="6.75" customHeight="1" thickBot="1" x14ac:dyDescent="0.3">
      <c r="B38" s="106"/>
      <c r="C38" s="152"/>
      <c r="D38" s="153"/>
      <c r="E38" s="154"/>
      <c r="F38" s="155"/>
      <c r="G38" s="109"/>
      <c r="H38" s="110"/>
    </row>
    <row r="39" spans="2:8" ht="15.75" thickTop="1" x14ac:dyDescent="0.25">
      <c r="B39" s="106"/>
      <c r="C39" s="107"/>
      <c r="D39" s="107"/>
      <c r="E39" s="108"/>
      <c r="F39" s="108"/>
      <c r="G39" s="109"/>
      <c r="H39" s="110"/>
    </row>
    <row r="40" spans="2:8" ht="21" customHeight="1" x14ac:dyDescent="0.25">
      <c r="B40" s="149" t="s">
        <v>204</v>
      </c>
      <c r="C40" s="150"/>
      <c r="D40" s="150"/>
      <c r="E40" s="150"/>
      <c r="F40" s="150"/>
      <c r="G40" s="150"/>
      <c r="H40" s="151"/>
    </row>
    <row r="41" spans="2:8" ht="20.25" customHeight="1" x14ac:dyDescent="0.25">
      <c r="B41" s="149" t="s">
        <v>205</v>
      </c>
      <c r="C41" s="150"/>
      <c r="D41" s="150"/>
      <c r="E41" s="150"/>
      <c r="F41" s="150"/>
      <c r="G41" s="150"/>
      <c r="H41" s="151"/>
    </row>
    <row r="42" spans="2:8" ht="20.25" customHeight="1" x14ac:dyDescent="0.25">
      <c r="B42" s="149" t="s">
        <v>206</v>
      </c>
      <c r="C42" s="150"/>
      <c r="D42" s="150"/>
      <c r="E42" s="150"/>
      <c r="F42" s="150"/>
      <c r="G42" s="150"/>
      <c r="H42" s="151"/>
    </row>
    <row r="43" spans="2:8" ht="20.25" customHeight="1" x14ac:dyDescent="0.25">
      <c r="B43" s="149" t="s">
        <v>207</v>
      </c>
      <c r="C43" s="150"/>
      <c r="D43" s="150"/>
      <c r="E43" s="150"/>
      <c r="F43" s="150"/>
      <c r="G43" s="150"/>
      <c r="H43" s="151"/>
    </row>
    <row r="44" spans="2:8" x14ac:dyDescent="0.25">
      <c r="B44" s="149" t="s">
        <v>208</v>
      </c>
      <c r="C44" s="150"/>
      <c r="D44" s="150"/>
      <c r="E44" s="150"/>
      <c r="F44" s="150"/>
      <c r="G44" s="150"/>
      <c r="H44" s="151"/>
    </row>
    <row r="45" spans="2:8" ht="15.75" thickBot="1" x14ac:dyDescent="0.3">
      <c r="B45" s="111"/>
      <c r="C45" s="112"/>
      <c r="D45" s="112"/>
      <c r="E45" s="112"/>
      <c r="F45" s="112"/>
      <c r="G45" s="112"/>
      <c r="H45" s="11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zoomScale="80" zoomScaleNormal="80" workbookViewId="0">
      <pane xSplit="1" topLeftCell="B1" activePane="topRight" state="frozen"/>
      <selection activeCell="A10" sqref="A10"/>
      <selection pane="topRight" activeCell="P5" sqref="P5"/>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285156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354" t="s">
        <v>144</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6"/>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row>
    <row r="2" spans="1:68" ht="24" customHeight="1" x14ac:dyDescent="0.3">
      <c r="A2" s="357"/>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9"/>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row>
    <row r="3" spans="1:68"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row>
    <row r="4" spans="1:68" ht="26.25" customHeight="1" x14ac:dyDescent="0.3">
      <c r="A4" s="360" t="s">
        <v>43</v>
      </c>
      <c r="B4" s="361"/>
      <c r="C4" s="175" t="s">
        <v>231</v>
      </c>
      <c r="D4" s="176"/>
      <c r="E4" s="176"/>
      <c r="F4" s="176"/>
      <c r="G4" s="176"/>
      <c r="H4" s="176"/>
      <c r="I4" s="176"/>
      <c r="J4" s="176"/>
      <c r="K4" s="176"/>
      <c r="L4" s="176"/>
      <c r="M4" s="176"/>
      <c r="N4" s="177"/>
      <c r="O4" s="178"/>
      <c r="P4" s="178"/>
      <c r="Q4" s="178"/>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row>
    <row r="5" spans="1:68" ht="30" customHeight="1" x14ac:dyDescent="0.3">
      <c r="A5" s="360" t="s">
        <v>130</v>
      </c>
      <c r="B5" s="361"/>
      <c r="C5" s="175" t="s">
        <v>230</v>
      </c>
      <c r="D5" s="176"/>
      <c r="E5" s="176"/>
      <c r="F5" s="176"/>
      <c r="G5" s="176"/>
      <c r="H5" s="176"/>
      <c r="I5" s="176"/>
      <c r="J5" s="176"/>
      <c r="K5" s="176"/>
      <c r="L5" s="176"/>
      <c r="M5" s="176"/>
      <c r="N5" s="17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row>
    <row r="6" spans="1:68" ht="49.5" customHeight="1" x14ac:dyDescent="0.3">
      <c r="A6" s="360" t="s">
        <v>44</v>
      </c>
      <c r="B6" s="361"/>
      <c r="C6" s="206" t="s">
        <v>232</v>
      </c>
      <c r="D6" s="207"/>
      <c r="E6" s="207"/>
      <c r="F6" s="207"/>
      <c r="G6" s="207"/>
      <c r="H6" s="207"/>
      <c r="I6" s="207"/>
      <c r="J6" s="207"/>
      <c r="K6" s="207"/>
      <c r="L6" s="207"/>
      <c r="M6" s="207"/>
      <c r="N6" s="208"/>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x14ac:dyDescent="0.3">
      <c r="A7" s="362" t="s">
        <v>139</v>
      </c>
      <c r="B7" s="363"/>
      <c r="C7" s="363"/>
      <c r="D7" s="363"/>
      <c r="E7" s="363"/>
      <c r="F7" s="363"/>
      <c r="G7" s="364"/>
      <c r="H7" s="362" t="s">
        <v>140</v>
      </c>
      <c r="I7" s="363"/>
      <c r="J7" s="363"/>
      <c r="K7" s="363"/>
      <c r="L7" s="363"/>
      <c r="M7" s="363"/>
      <c r="N7" s="364"/>
      <c r="O7" s="362" t="s">
        <v>141</v>
      </c>
      <c r="P7" s="363"/>
      <c r="Q7" s="363"/>
      <c r="R7" s="363"/>
      <c r="S7" s="363"/>
      <c r="T7" s="363"/>
      <c r="U7" s="363"/>
      <c r="V7" s="363"/>
      <c r="W7" s="364"/>
      <c r="X7" s="362" t="s">
        <v>142</v>
      </c>
      <c r="Y7" s="363"/>
      <c r="Z7" s="363"/>
      <c r="AA7" s="363"/>
      <c r="AB7" s="363"/>
      <c r="AC7" s="363"/>
      <c r="AD7" s="364"/>
      <c r="AE7" s="362" t="s">
        <v>34</v>
      </c>
      <c r="AF7" s="363"/>
      <c r="AG7" s="363"/>
      <c r="AH7" s="363"/>
      <c r="AI7" s="363"/>
      <c r="AJ7" s="364"/>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ht="16.5" customHeight="1" x14ac:dyDescent="0.3">
      <c r="A8" s="369" t="s">
        <v>0</v>
      </c>
      <c r="B8" s="370" t="s">
        <v>2</v>
      </c>
      <c r="C8" s="371" t="s">
        <v>3</v>
      </c>
      <c r="D8" s="371" t="s">
        <v>42</v>
      </c>
      <c r="E8" s="372" t="s">
        <v>1</v>
      </c>
      <c r="F8" s="373" t="s">
        <v>50</v>
      </c>
      <c r="G8" s="371" t="s">
        <v>135</v>
      </c>
      <c r="H8" s="374" t="s">
        <v>33</v>
      </c>
      <c r="I8" s="375" t="s">
        <v>5</v>
      </c>
      <c r="J8" s="373" t="s">
        <v>87</v>
      </c>
      <c r="K8" s="373" t="s">
        <v>92</v>
      </c>
      <c r="L8" s="376" t="s">
        <v>45</v>
      </c>
      <c r="M8" s="375" t="s">
        <v>5</v>
      </c>
      <c r="N8" s="371" t="s">
        <v>48</v>
      </c>
      <c r="O8" s="367" t="s">
        <v>11</v>
      </c>
      <c r="P8" s="365" t="s">
        <v>163</v>
      </c>
      <c r="Q8" s="373" t="s">
        <v>12</v>
      </c>
      <c r="R8" s="365" t="s">
        <v>8</v>
      </c>
      <c r="S8" s="365"/>
      <c r="T8" s="365"/>
      <c r="U8" s="365"/>
      <c r="V8" s="365"/>
      <c r="W8" s="365"/>
      <c r="X8" s="209" t="s">
        <v>138</v>
      </c>
      <c r="Y8" s="366" t="s">
        <v>46</v>
      </c>
      <c r="Z8" s="366" t="s">
        <v>5</v>
      </c>
      <c r="AA8" s="366" t="s">
        <v>47</v>
      </c>
      <c r="AB8" s="366" t="s">
        <v>5</v>
      </c>
      <c r="AC8" s="366" t="s">
        <v>49</v>
      </c>
      <c r="AD8" s="367" t="s">
        <v>29</v>
      </c>
      <c r="AE8" s="365" t="s">
        <v>34</v>
      </c>
      <c r="AF8" s="365" t="s">
        <v>35</v>
      </c>
      <c r="AG8" s="365" t="s">
        <v>36</v>
      </c>
      <c r="AH8" s="365" t="s">
        <v>38</v>
      </c>
      <c r="AI8" s="365" t="s">
        <v>37</v>
      </c>
      <c r="AJ8" s="365" t="s">
        <v>39</v>
      </c>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4" customFormat="1" ht="94.5" customHeight="1" x14ac:dyDescent="0.25">
      <c r="A9" s="377"/>
      <c r="B9" s="370"/>
      <c r="C9" s="365"/>
      <c r="D9" s="365"/>
      <c r="E9" s="370"/>
      <c r="F9" s="371"/>
      <c r="G9" s="365"/>
      <c r="H9" s="371"/>
      <c r="I9" s="378"/>
      <c r="J9" s="371"/>
      <c r="K9" s="371"/>
      <c r="L9" s="378"/>
      <c r="M9" s="378"/>
      <c r="N9" s="365"/>
      <c r="O9" s="368"/>
      <c r="P9" s="365"/>
      <c r="Q9" s="371"/>
      <c r="R9" s="379" t="s">
        <v>13</v>
      </c>
      <c r="S9" s="379" t="s">
        <v>17</v>
      </c>
      <c r="T9" s="379" t="s">
        <v>28</v>
      </c>
      <c r="U9" s="379" t="s">
        <v>18</v>
      </c>
      <c r="V9" s="379" t="s">
        <v>21</v>
      </c>
      <c r="W9" s="379" t="s">
        <v>24</v>
      </c>
      <c r="X9" s="209"/>
      <c r="Y9" s="366"/>
      <c r="Z9" s="366"/>
      <c r="AA9" s="366"/>
      <c r="AB9" s="366"/>
      <c r="AC9" s="366"/>
      <c r="AD9" s="368"/>
      <c r="AE9" s="365"/>
      <c r="AF9" s="365"/>
      <c r="AG9" s="365"/>
      <c r="AH9" s="365"/>
      <c r="AI9" s="365"/>
      <c r="AJ9" s="365"/>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row>
    <row r="10" spans="1:68" s="3" customFormat="1" ht="167.25" customHeight="1" x14ac:dyDescent="0.25">
      <c r="A10" s="188">
        <v>1</v>
      </c>
      <c r="B10" s="191" t="s">
        <v>134</v>
      </c>
      <c r="C10" s="191" t="s">
        <v>214</v>
      </c>
      <c r="D10" s="191" t="s">
        <v>215</v>
      </c>
      <c r="E10" s="194" t="s">
        <v>216</v>
      </c>
      <c r="F10" s="191" t="s">
        <v>126</v>
      </c>
      <c r="G10" s="197">
        <v>60</v>
      </c>
      <c r="H10" s="200" t="str">
        <f>IF(G10&lt;=0,"",IF(G10&lt;=2,"Muy Baja",IF(G10&lt;=24,"Baja",IF(G10&lt;=500,"Media",IF(G10&lt;=5000,"Alta","Muy Alta")))))</f>
        <v>Media</v>
      </c>
      <c r="I10" s="182">
        <f>IF(H10="","",IF(H10="Muy Baja",0.2,IF(H10="Baja",0.4,IF(H10="Media",0.6,IF(H10="Alta",0.8,IF(H10="Muy Alta",1,))))))</f>
        <v>0.6</v>
      </c>
      <c r="J10" s="203" t="s">
        <v>156</v>
      </c>
      <c r="K10" s="182" t="str">
        <f ca="1">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00" t="str">
        <f ca="1">IF(OR(K10='Tabla Impacto'!$C$11,K10='Tabla Impacto'!$D$11),"Leve",IF(OR(K10='Tabla Impacto'!$C$12,K10='Tabla Impacto'!$D$12),"Menor",IF(OR(K10='Tabla Impacto'!$C$13,K10='Tabla Impacto'!$D$13),"Moderado",IF(OR(K10='Tabla Impacto'!$C$14,K10='Tabla Impacto'!$D$14),"Mayor",IF(OR(K10='Tabla Impacto'!$C$15,K10='Tabla Impacto'!$D$15),"Catastrófico","")))))</f>
        <v>Mayor</v>
      </c>
      <c r="M10" s="182">
        <f ca="1">IF(L10="","",IF(L10="Leve",0.2,IF(L10="Menor",0.4,IF(L10="Moderado",0.6,IF(L10="Mayor",0.8,IF(L10="Catastrófico",1,))))))</f>
        <v>0.8</v>
      </c>
      <c r="N10" s="185"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0">
        <v>1</v>
      </c>
      <c r="P10" s="121" t="s">
        <v>234</v>
      </c>
      <c r="Q10" s="122" t="str">
        <f>IF(OR(R10="Preventivo",R10="Detectivo"),"Probabilidad",IF(R10="Correctivo","Impacto",""))</f>
        <v>Probabilidad</v>
      </c>
      <c r="R10" s="123" t="s">
        <v>14</v>
      </c>
      <c r="S10" s="123" t="s">
        <v>9</v>
      </c>
      <c r="T10" s="124" t="str">
        <f>IF(AND(R10="Preventivo",S10="Automático"),"50%",IF(AND(R10="Preventivo",S10="Manual"),"40%",IF(AND(R10="Detectivo",S10="Automático"),"40%",IF(AND(R10="Detectivo",S10="Manual"),"30%",IF(AND(R10="Correctivo",S10="Automático"),"35%",IF(AND(R10="Correctivo",S10="Manual"),"25%",""))))))</f>
        <v>40%</v>
      </c>
      <c r="U10" s="123" t="s">
        <v>19</v>
      </c>
      <c r="V10" s="123" t="s">
        <v>23</v>
      </c>
      <c r="W10" s="123" t="s">
        <v>119</v>
      </c>
      <c r="X10" s="125">
        <f>IFERROR(IF(Q10="Probabilidad",(I10-(+I10*T10)),IF(Q10="Impacto",I10,"")),"")</f>
        <v>0.36</v>
      </c>
      <c r="Y10" s="126" t="str">
        <f>IFERROR(IF(X10="","",IF(X10&lt;=0.2,"Muy Baja",IF(X10&lt;=0.4,"Baja",IF(X10&lt;=0.6,"Media",IF(X10&lt;=0.8,"Alta","Muy Alta"))))),"")</f>
        <v>Baja</v>
      </c>
      <c r="Z10" s="127">
        <f>+X10</f>
        <v>0.36</v>
      </c>
      <c r="AA10" s="126" t="str">
        <f ca="1">IFERROR(IF(AB10="","",IF(AB10&lt;=0.2,"Leve",IF(AB10&lt;=0.4,"Menor",IF(AB10&lt;=0.6,"Moderado",IF(AB10&lt;=0.8,"Mayor","Catastrófico"))))),"")</f>
        <v>Mayor</v>
      </c>
      <c r="AB10" s="127">
        <f ca="1">IFERROR(IF(Q10="Impacto",(M10-(+M10*T10)),IF(Q10="Probabilidad",M10,"")),"")</f>
        <v>0.8</v>
      </c>
      <c r="AC10" s="128"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29" t="s">
        <v>136</v>
      </c>
      <c r="AE10" s="130"/>
      <c r="AF10" s="131"/>
      <c r="AG10" s="132"/>
      <c r="AH10" s="132"/>
      <c r="AI10" s="130"/>
      <c r="AJ10" s="131"/>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row>
    <row r="11" spans="1:68" ht="151.5" customHeight="1" x14ac:dyDescent="0.3">
      <c r="A11" s="189"/>
      <c r="B11" s="192"/>
      <c r="C11" s="192"/>
      <c r="D11" s="192"/>
      <c r="E11" s="195"/>
      <c r="F11" s="192"/>
      <c r="G11" s="198"/>
      <c r="H11" s="201"/>
      <c r="I11" s="183"/>
      <c r="J11" s="204"/>
      <c r="K11" s="183">
        <f ca="1">IF(NOT(ISERROR(MATCH(J11,_xlfn.ANCHORARRAY(E22),0))),I24&amp;"Por favor no seleccionar los criterios de impacto",J11)</f>
        <v>0</v>
      </c>
      <c r="L11" s="201"/>
      <c r="M11" s="183"/>
      <c r="N11" s="186"/>
      <c r="O11" s="120">
        <v>2</v>
      </c>
      <c r="P11" s="121" t="s">
        <v>235</v>
      </c>
      <c r="Q11" s="122" t="str">
        <f>IF(OR(R11="Preventivo",R11="Detectivo"),"Probabilidad",IF(R11="Correctivo","Impacto",""))</f>
        <v>Probabilidad</v>
      </c>
      <c r="R11" s="123" t="s">
        <v>14</v>
      </c>
      <c r="S11" s="123" t="s">
        <v>9</v>
      </c>
      <c r="T11" s="124" t="str">
        <f t="shared" ref="T11:T15" si="0">IF(AND(R11="Preventivo",S11="Automático"),"50%",IF(AND(R11="Preventivo",S11="Manual"),"40%",IF(AND(R11="Detectivo",S11="Automático"),"40%",IF(AND(R11="Detectivo",S11="Manual"),"30%",IF(AND(R11="Correctivo",S11="Automático"),"35%",IF(AND(R11="Correctivo",S11="Manual"),"25%",""))))))</f>
        <v>40%</v>
      </c>
      <c r="U11" s="123" t="s">
        <v>19</v>
      </c>
      <c r="V11" s="123" t="s">
        <v>22</v>
      </c>
      <c r="W11" s="123" t="s">
        <v>119</v>
      </c>
      <c r="X11" s="125">
        <f>IFERROR(IF(AND(Q10="Probabilidad",Q11="Probabilidad"),(Z10-(+Z10*T11)),IF(Q11="Probabilidad",(I10-(+I10*T11)),IF(Q11="Impacto",Z10,""))),"")</f>
        <v>0.216</v>
      </c>
      <c r="Y11" s="126" t="str">
        <f t="shared" ref="Y11:Y69" si="1">IFERROR(IF(X11="","",IF(X11&lt;=0.2,"Muy Baja",IF(X11&lt;=0.4,"Baja",IF(X11&lt;=0.6,"Media",IF(X11&lt;=0.8,"Alta","Muy Alta"))))),"")</f>
        <v>Baja</v>
      </c>
      <c r="Z11" s="127">
        <f t="shared" ref="Z11:Z15" si="2">+X11</f>
        <v>0.216</v>
      </c>
      <c r="AA11" s="126" t="str">
        <f t="shared" ref="AA11:AA69" ca="1" si="3">IFERROR(IF(AB11="","",IF(AB11&lt;=0.2,"Leve",IF(AB11&lt;=0.4,"Menor",IF(AB11&lt;=0.6,"Moderado",IF(AB11&lt;=0.8,"Mayor","Catastrófico"))))),"")</f>
        <v>Mayor</v>
      </c>
      <c r="AB11" s="127">
        <f ca="1">IFERROR(IF(AND(Q10="Impacto",Q11="Impacto"),(AB10-(+AB10*T11)),IF(Q11="Impacto",($M$10-(+$M$10*T11)),IF(Q11="Probabilidad",AB10,""))),"")</f>
        <v>0.8</v>
      </c>
      <c r="AC11" s="128" t="str">
        <f t="shared" ref="AC11:AC15" ca="1"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Alto</v>
      </c>
      <c r="AD11" s="129" t="s">
        <v>136</v>
      </c>
      <c r="AE11" s="130"/>
      <c r="AF11" s="131"/>
      <c r="AG11" s="132"/>
      <c r="AH11" s="132"/>
      <c r="AI11" s="130"/>
      <c r="AJ11" s="131"/>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ht="151.5" customHeight="1" x14ac:dyDescent="0.3">
      <c r="A12" s="189"/>
      <c r="B12" s="192"/>
      <c r="C12" s="192"/>
      <c r="D12" s="192"/>
      <c r="E12" s="195"/>
      <c r="F12" s="192"/>
      <c r="G12" s="198"/>
      <c r="H12" s="201"/>
      <c r="I12" s="183"/>
      <c r="J12" s="204"/>
      <c r="K12" s="183">
        <f ca="1">IF(NOT(ISERROR(MATCH(J12,_xlfn.ANCHORARRAY(E23),0))),I25&amp;"Por favor no seleccionar los criterios de impacto",J12)</f>
        <v>0</v>
      </c>
      <c r="L12" s="201"/>
      <c r="M12" s="183"/>
      <c r="N12" s="186"/>
      <c r="O12" s="120">
        <v>3</v>
      </c>
      <c r="P12" s="133"/>
      <c r="Q12" s="122" t="str">
        <f>IF(OR(R12="Preventivo",R12="Detectivo"),"Probabilidad",IF(R12="Correctivo","Impacto",""))</f>
        <v/>
      </c>
      <c r="R12" s="123"/>
      <c r="S12" s="123"/>
      <c r="T12" s="124" t="str">
        <f t="shared" si="0"/>
        <v/>
      </c>
      <c r="U12" s="123"/>
      <c r="V12" s="123"/>
      <c r="W12" s="123"/>
      <c r="X12" s="125" t="str">
        <f>IFERROR(IF(AND(Q11="Probabilidad",Q12="Probabilidad"),(Z11-(+Z11*T12)),IF(AND(Q11="Impacto",Q12="Probabilidad"),(Z10-(+Z10*T12)),IF(Q12="Impacto",Z11,""))),"")</f>
        <v/>
      </c>
      <c r="Y12" s="126" t="str">
        <f t="shared" si="1"/>
        <v/>
      </c>
      <c r="Z12" s="127" t="str">
        <f t="shared" si="2"/>
        <v/>
      </c>
      <c r="AA12" s="126" t="str">
        <f t="shared" si="3"/>
        <v/>
      </c>
      <c r="AB12" s="127" t="str">
        <f>IFERROR(IF(AND(Q11="Impacto",Q12="Impacto"),(AB11-(+AB11*T12)),IF(AND(Q11="Probabilidad",Q12="Impacto"),(AB10-(+AB10*T12)),IF(Q12="Probabilidad",AB11,""))),"")</f>
        <v/>
      </c>
      <c r="AC12" s="128" t="str">
        <f t="shared" si="4"/>
        <v/>
      </c>
      <c r="AD12" s="129"/>
      <c r="AE12" s="130"/>
      <c r="AF12" s="131"/>
      <c r="AG12" s="132"/>
      <c r="AH12" s="132"/>
      <c r="AI12" s="130"/>
      <c r="AJ12" s="131"/>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ht="151.5" customHeight="1" x14ac:dyDescent="0.3">
      <c r="A13" s="189"/>
      <c r="B13" s="192"/>
      <c r="C13" s="192"/>
      <c r="D13" s="192"/>
      <c r="E13" s="195"/>
      <c r="F13" s="192"/>
      <c r="G13" s="198"/>
      <c r="H13" s="201"/>
      <c r="I13" s="183"/>
      <c r="J13" s="204"/>
      <c r="K13" s="183">
        <f ca="1">IF(NOT(ISERROR(MATCH(J13,_xlfn.ANCHORARRAY(E24),0))),I26&amp;"Por favor no seleccionar los criterios de impacto",J13)</f>
        <v>0</v>
      </c>
      <c r="L13" s="201"/>
      <c r="M13" s="183"/>
      <c r="N13" s="186"/>
      <c r="O13" s="120">
        <v>4</v>
      </c>
      <c r="P13" s="121"/>
      <c r="Q13" s="122" t="str">
        <f t="shared" ref="Q13:Q15" si="5">IF(OR(R13="Preventivo",R13="Detectivo"),"Probabilidad",IF(R13="Correctivo","Impacto",""))</f>
        <v/>
      </c>
      <c r="R13" s="123"/>
      <c r="S13" s="123"/>
      <c r="T13" s="124" t="str">
        <f t="shared" si="0"/>
        <v/>
      </c>
      <c r="U13" s="123"/>
      <c r="V13" s="123"/>
      <c r="W13" s="123"/>
      <c r="X13" s="125" t="str">
        <f t="shared" ref="X13:X15" si="6">IFERROR(IF(AND(Q12="Probabilidad",Q13="Probabilidad"),(Z12-(+Z12*T13)),IF(AND(Q12="Impacto",Q13="Probabilidad"),(Z11-(+Z11*T13)),IF(Q13="Impacto",Z12,""))),"")</f>
        <v/>
      </c>
      <c r="Y13" s="126" t="str">
        <f t="shared" si="1"/>
        <v/>
      </c>
      <c r="Z13" s="127" t="str">
        <f t="shared" si="2"/>
        <v/>
      </c>
      <c r="AA13" s="126" t="str">
        <f t="shared" si="3"/>
        <v/>
      </c>
      <c r="AB13" s="127" t="str">
        <f t="shared" ref="AB13:AB15" si="7">IFERROR(IF(AND(Q12="Impacto",Q13="Impacto"),(AB12-(+AB12*T13)),IF(AND(Q12="Probabilidad",Q13="Impacto"),(AB11-(+AB11*T13)),IF(Q13="Probabilidad",AB12,""))),"")</f>
        <v/>
      </c>
      <c r="AC13" s="128"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29"/>
      <c r="AE13" s="130"/>
      <c r="AF13" s="131"/>
      <c r="AG13" s="132"/>
      <c r="AH13" s="132"/>
      <c r="AI13" s="130"/>
      <c r="AJ13" s="131"/>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ht="151.5" customHeight="1" x14ac:dyDescent="0.3">
      <c r="A14" s="189"/>
      <c r="B14" s="192"/>
      <c r="C14" s="192"/>
      <c r="D14" s="192"/>
      <c r="E14" s="195"/>
      <c r="F14" s="192"/>
      <c r="G14" s="198"/>
      <c r="H14" s="201"/>
      <c r="I14" s="183"/>
      <c r="J14" s="204"/>
      <c r="K14" s="183">
        <f ca="1">IF(NOT(ISERROR(MATCH(J14,_xlfn.ANCHORARRAY(E25),0))),I27&amp;"Por favor no seleccionar los criterios de impacto",J14)</f>
        <v>0</v>
      </c>
      <c r="L14" s="201"/>
      <c r="M14" s="183"/>
      <c r="N14" s="186"/>
      <c r="O14" s="120">
        <v>5</v>
      </c>
      <c r="P14" s="121"/>
      <c r="Q14" s="122" t="str">
        <f t="shared" si="5"/>
        <v/>
      </c>
      <c r="R14" s="123"/>
      <c r="S14" s="123"/>
      <c r="T14" s="124" t="str">
        <f t="shared" si="0"/>
        <v/>
      </c>
      <c r="U14" s="123"/>
      <c r="V14" s="123"/>
      <c r="W14" s="123"/>
      <c r="X14" s="125" t="str">
        <f t="shared" si="6"/>
        <v/>
      </c>
      <c r="Y14" s="126" t="str">
        <f t="shared" si="1"/>
        <v/>
      </c>
      <c r="Z14" s="127" t="str">
        <f t="shared" si="2"/>
        <v/>
      </c>
      <c r="AA14" s="126" t="str">
        <f t="shared" si="3"/>
        <v/>
      </c>
      <c r="AB14" s="127" t="str">
        <f t="shared" si="7"/>
        <v/>
      </c>
      <c r="AC14" s="128" t="str">
        <f t="shared" si="4"/>
        <v/>
      </c>
      <c r="AD14" s="129"/>
      <c r="AE14" s="130"/>
      <c r="AF14" s="131"/>
      <c r="AG14" s="132"/>
      <c r="AH14" s="132"/>
      <c r="AI14" s="130"/>
      <c r="AJ14" s="131"/>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ht="151.5" customHeight="1" x14ac:dyDescent="0.3">
      <c r="A15" s="190"/>
      <c r="B15" s="193"/>
      <c r="C15" s="193"/>
      <c r="D15" s="193"/>
      <c r="E15" s="196"/>
      <c r="F15" s="193"/>
      <c r="G15" s="199"/>
      <c r="H15" s="202"/>
      <c r="I15" s="184"/>
      <c r="J15" s="205"/>
      <c r="K15" s="184">
        <f ca="1">IF(NOT(ISERROR(MATCH(J15,_xlfn.ANCHORARRAY(E26),0))),I28&amp;"Por favor no seleccionar los criterios de impacto",J15)</f>
        <v>0</v>
      </c>
      <c r="L15" s="202"/>
      <c r="M15" s="184"/>
      <c r="N15" s="187"/>
      <c r="O15" s="120">
        <v>6</v>
      </c>
      <c r="P15" s="121"/>
      <c r="Q15" s="122" t="str">
        <f t="shared" si="5"/>
        <v/>
      </c>
      <c r="R15" s="123"/>
      <c r="S15" s="123"/>
      <c r="T15" s="124" t="str">
        <f t="shared" si="0"/>
        <v/>
      </c>
      <c r="U15" s="123"/>
      <c r="V15" s="123"/>
      <c r="W15" s="123"/>
      <c r="X15" s="125" t="str">
        <f t="shared" si="6"/>
        <v/>
      </c>
      <c r="Y15" s="126" t="str">
        <f t="shared" si="1"/>
        <v/>
      </c>
      <c r="Z15" s="127" t="str">
        <f t="shared" si="2"/>
        <v/>
      </c>
      <c r="AA15" s="126" t="str">
        <f t="shared" si="3"/>
        <v/>
      </c>
      <c r="AB15" s="127" t="str">
        <f t="shared" si="7"/>
        <v/>
      </c>
      <c r="AC15" s="128" t="str">
        <f t="shared" si="4"/>
        <v/>
      </c>
      <c r="AD15" s="129"/>
      <c r="AE15" s="130"/>
      <c r="AF15" s="131"/>
      <c r="AG15" s="132"/>
      <c r="AH15" s="132"/>
      <c r="AI15" s="130"/>
      <c r="AJ15" s="131"/>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ht="151.5" customHeight="1" x14ac:dyDescent="0.3">
      <c r="A16" s="188">
        <v>2</v>
      </c>
      <c r="B16" s="191" t="s">
        <v>134</v>
      </c>
      <c r="C16" s="191" t="s">
        <v>217</v>
      </c>
      <c r="D16" s="191" t="s">
        <v>218</v>
      </c>
      <c r="E16" s="194" t="s">
        <v>219</v>
      </c>
      <c r="F16" s="191" t="s">
        <v>123</v>
      </c>
      <c r="G16" s="197">
        <v>120</v>
      </c>
      <c r="H16" s="200" t="str">
        <f>IF(G16&lt;=0,"",IF(G16&lt;=2,"Muy Baja",IF(G16&lt;=24,"Baja",IF(G16&lt;=500,"Media",IF(G16&lt;=5000,"Alta","Muy Alta")))))</f>
        <v>Media</v>
      </c>
      <c r="I16" s="182">
        <f>IF(H16="","",IF(H16="Muy Baja",0.2,IF(H16="Baja",0.4,IF(H16="Media",0.6,IF(H16="Alta",0.8,IF(H16="Muy Alta",1,))))))</f>
        <v>0.6</v>
      </c>
      <c r="J16" s="203" t="s">
        <v>151</v>
      </c>
      <c r="K16" s="182" t="str">
        <f ca="1">IF(NOT(ISERROR(MATCH(J16,'Tabla Impacto'!$B$221:$B$223,0))),'Tabla Impacto'!$F$223&amp;"Por favor no seleccionar los criterios de impacto(Afectación Económica o presupuestal y Pérdida Reputacional)",J16)</f>
        <v xml:space="preserve">     Entre 100 y 500 SMLMV </v>
      </c>
      <c r="L16" s="200" t="str">
        <f ca="1">IF(OR(K16='Tabla Impacto'!$C$11,K16='Tabla Impacto'!$D$11),"Leve",IF(OR(K16='Tabla Impacto'!$C$12,K16='Tabla Impacto'!$D$12),"Menor",IF(OR(K16='Tabla Impacto'!$C$13,K16='Tabla Impacto'!$D$13),"Moderado",IF(OR(K16='Tabla Impacto'!$C$14,K16='Tabla Impacto'!$D$14),"Mayor",IF(OR(K16='Tabla Impacto'!$C$15,K16='Tabla Impacto'!$D$15),"Catastrófico","")))))</f>
        <v>Mayor</v>
      </c>
      <c r="M16" s="182">
        <f ca="1">IF(L16="","",IF(L16="Leve",0.2,IF(L16="Menor",0.4,IF(L16="Moderado",0.6,IF(L16="Mayor",0.8,IF(L16="Catastrófico",1,))))))</f>
        <v>0.8</v>
      </c>
      <c r="N16" s="185"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0">
        <v>1</v>
      </c>
      <c r="P16" s="121" t="s">
        <v>236</v>
      </c>
      <c r="Q16" s="122" t="str">
        <f>IF(OR(R16="Preventivo",R16="Detectivo"),"Probabilidad",IF(R16="Correctivo","Impacto",""))</f>
        <v>Probabilidad</v>
      </c>
      <c r="R16" s="123" t="s">
        <v>14</v>
      </c>
      <c r="S16" s="123" t="s">
        <v>9</v>
      </c>
      <c r="T16" s="124" t="str">
        <f>IF(AND(R16="Preventivo",S16="Automático"),"50%",IF(AND(R16="Preventivo",S16="Manual"),"40%",IF(AND(R16="Detectivo",S16="Automático"),"40%",IF(AND(R16="Detectivo",S16="Manual"),"30%",IF(AND(R16="Correctivo",S16="Automático"),"35%",IF(AND(R16="Correctivo",S16="Manual"),"25%",""))))))</f>
        <v>40%</v>
      </c>
      <c r="U16" s="123" t="s">
        <v>19</v>
      </c>
      <c r="V16" s="123" t="s">
        <v>22</v>
      </c>
      <c r="W16" s="123" t="s">
        <v>119</v>
      </c>
      <c r="X16" s="125">
        <f>IFERROR(IF(Q16="Probabilidad",(I16-(+I16*T16)),IF(Q16="Impacto",I16,"")),"")</f>
        <v>0.36</v>
      </c>
      <c r="Y16" s="126" t="str">
        <f>IFERROR(IF(X16="","",IF(X16&lt;=0.2,"Muy Baja",IF(X16&lt;=0.4,"Baja",IF(X16&lt;=0.6,"Media",IF(X16&lt;=0.8,"Alta","Muy Alta"))))),"")</f>
        <v>Baja</v>
      </c>
      <c r="Z16" s="127">
        <f>+X16</f>
        <v>0.36</v>
      </c>
      <c r="AA16" s="126" t="str">
        <f ca="1">IFERROR(IF(AB16="","",IF(AB16&lt;=0.2,"Leve",IF(AB16&lt;=0.4,"Menor",IF(AB16&lt;=0.6,"Moderado",IF(AB16&lt;=0.8,"Mayor","Catastrófico"))))),"")</f>
        <v>Mayor</v>
      </c>
      <c r="AB16" s="127">
        <f ca="1">IFERROR(IF(Q16="Impacto",(M16-(+M16*T16)),IF(Q16="Probabilidad",M16,"")),"")</f>
        <v>0.8</v>
      </c>
      <c r="AC16" s="128"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29" t="s">
        <v>32</v>
      </c>
      <c r="AE16" s="130"/>
      <c r="AF16" s="131"/>
      <c r="AG16" s="132"/>
      <c r="AH16" s="132"/>
      <c r="AI16" s="130"/>
      <c r="AJ16" s="131"/>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ht="151.5" customHeight="1" x14ac:dyDescent="0.3">
      <c r="A17" s="189"/>
      <c r="B17" s="192"/>
      <c r="C17" s="192"/>
      <c r="D17" s="192"/>
      <c r="E17" s="195"/>
      <c r="F17" s="192"/>
      <c r="G17" s="198"/>
      <c r="H17" s="201"/>
      <c r="I17" s="183"/>
      <c r="J17" s="204"/>
      <c r="K17" s="183">
        <f ca="1">IF(NOT(ISERROR(MATCH(J17,_xlfn.ANCHORARRAY(E28),0))),I30&amp;"Por favor no seleccionar los criterios de impacto",J17)</f>
        <v>0</v>
      </c>
      <c r="L17" s="201"/>
      <c r="M17" s="183"/>
      <c r="N17" s="186"/>
      <c r="O17" s="120">
        <v>2</v>
      </c>
      <c r="P17" s="121" t="s">
        <v>237</v>
      </c>
      <c r="Q17" s="122" t="str">
        <f>IF(OR(R17="Preventivo",R17="Detectivo"),"Probabilidad",IF(R17="Correctivo","Impacto",""))</f>
        <v>Probabilidad</v>
      </c>
      <c r="R17" s="123" t="s">
        <v>14</v>
      </c>
      <c r="S17" s="123" t="s">
        <v>9</v>
      </c>
      <c r="T17" s="124" t="str">
        <f t="shared" ref="T17:T21" si="8">IF(AND(R17="Preventivo",S17="Automático"),"50%",IF(AND(R17="Preventivo",S17="Manual"),"40%",IF(AND(R17="Detectivo",S17="Automático"),"40%",IF(AND(R17="Detectivo",S17="Manual"),"30%",IF(AND(R17="Correctivo",S17="Automático"),"35%",IF(AND(R17="Correctivo",S17="Manual"),"25%",""))))))</f>
        <v>40%</v>
      </c>
      <c r="U17" s="123" t="s">
        <v>19</v>
      </c>
      <c r="V17" s="123" t="s">
        <v>22</v>
      </c>
      <c r="W17" s="123" t="s">
        <v>120</v>
      </c>
      <c r="X17" s="125">
        <f>IFERROR(IF(AND(Q16="Probabilidad",Q17="Probabilidad"),(Z16-(+Z16*T17)),IF(Q17="Probabilidad",(I16-(+I16*T17)),IF(Q17="Impacto",Z16,""))),"")</f>
        <v>0.216</v>
      </c>
      <c r="Y17" s="126" t="str">
        <f t="shared" si="1"/>
        <v>Baja</v>
      </c>
      <c r="Z17" s="127">
        <f t="shared" ref="Z17:Z21" si="9">+X17</f>
        <v>0.216</v>
      </c>
      <c r="AA17" s="126" t="str">
        <f t="shared" ca="1" si="3"/>
        <v>Mayor</v>
      </c>
      <c r="AB17" s="127">
        <f ca="1">IFERROR(IF(AND(Q16="Impacto",Q17="Impacto"),(AB10-(+AB10*T17)),IF(Q17="Impacto",($M$16-(+$M$16*T17)),IF(Q17="Probabilidad",AB10,""))),"")</f>
        <v>0.8</v>
      </c>
      <c r="AC17" s="128" t="str">
        <f t="shared" ref="AC17:AC18" ca="1"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Alto</v>
      </c>
      <c r="AD17" s="129" t="s">
        <v>32</v>
      </c>
      <c r="AE17" s="130"/>
      <c r="AF17" s="131"/>
      <c r="AG17" s="132"/>
      <c r="AH17" s="132"/>
      <c r="AI17" s="130"/>
      <c r="AJ17" s="131"/>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ht="151.5" customHeight="1" x14ac:dyDescent="0.3">
      <c r="A18" s="189"/>
      <c r="B18" s="192"/>
      <c r="C18" s="192"/>
      <c r="D18" s="192"/>
      <c r="E18" s="195"/>
      <c r="F18" s="192"/>
      <c r="G18" s="198"/>
      <c r="H18" s="201"/>
      <c r="I18" s="183"/>
      <c r="J18" s="204"/>
      <c r="K18" s="183">
        <f ca="1">IF(NOT(ISERROR(MATCH(J18,_xlfn.ANCHORARRAY(E29),0))),I31&amp;"Por favor no seleccionar los criterios de impacto",J18)</f>
        <v>0</v>
      </c>
      <c r="L18" s="201"/>
      <c r="M18" s="183"/>
      <c r="N18" s="186"/>
      <c r="O18" s="120">
        <v>3</v>
      </c>
      <c r="P18" s="133"/>
      <c r="Q18" s="122" t="str">
        <f>IF(OR(R18="Preventivo",R18="Detectivo"),"Probabilidad",IF(R18="Correctivo","Impacto",""))</f>
        <v>Probabilidad</v>
      </c>
      <c r="R18" s="123" t="s">
        <v>14</v>
      </c>
      <c r="S18" s="123" t="s">
        <v>9</v>
      </c>
      <c r="T18" s="124" t="str">
        <f t="shared" si="8"/>
        <v>40%</v>
      </c>
      <c r="U18" s="123" t="s">
        <v>20</v>
      </c>
      <c r="V18" s="123" t="s">
        <v>22</v>
      </c>
      <c r="W18" s="123" t="s">
        <v>119</v>
      </c>
      <c r="X18" s="125">
        <f>IFERROR(IF(AND(Q17="Probabilidad",Q18="Probabilidad"),(Z17-(+Z17*T18)),IF(AND(Q17="Impacto",Q18="Probabilidad"),(Z16-(+Z16*T18)),IF(Q18="Impacto",Z17,""))),"")</f>
        <v>0.12959999999999999</v>
      </c>
      <c r="Y18" s="126" t="str">
        <f t="shared" si="1"/>
        <v>Muy Baja</v>
      </c>
      <c r="Z18" s="127">
        <f t="shared" si="9"/>
        <v>0.12959999999999999</v>
      </c>
      <c r="AA18" s="126" t="str">
        <f t="shared" ca="1" si="3"/>
        <v>Mayor</v>
      </c>
      <c r="AB18" s="127">
        <f ca="1">IFERROR(IF(AND(Q17="Impacto",Q18="Impacto"),(AB17-(+AB17*T18)),IF(AND(Q17="Probabilidad",Q18="Impacto"),(AB16-(+AB16*T18)),IF(Q18="Probabilidad",AB17,""))),"")</f>
        <v>0.8</v>
      </c>
      <c r="AC18" s="128" t="str">
        <f t="shared" ca="1" si="10"/>
        <v>Alto</v>
      </c>
      <c r="AD18" s="129" t="s">
        <v>32</v>
      </c>
      <c r="AE18" s="130"/>
      <c r="AF18" s="131"/>
      <c r="AG18" s="132"/>
      <c r="AH18" s="132"/>
      <c r="AI18" s="130"/>
      <c r="AJ18" s="131"/>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ht="151.5" customHeight="1" x14ac:dyDescent="0.3">
      <c r="A19" s="189"/>
      <c r="B19" s="192"/>
      <c r="C19" s="192"/>
      <c r="D19" s="192"/>
      <c r="E19" s="195"/>
      <c r="F19" s="192"/>
      <c r="G19" s="198"/>
      <c r="H19" s="201"/>
      <c r="I19" s="183"/>
      <c r="J19" s="204"/>
      <c r="K19" s="183">
        <f ca="1">IF(NOT(ISERROR(MATCH(J19,_xlfn.ANCHORARRAY(E30),0))),I32&amp;"Por favor no seleccionar los criterios de impacto",J19)</f>
        <v>0</v>
      </c>
      <c r="L19" s="201"/>
      <c r="M19" s="183"/>
      <c r="N19" s="186"/>
      <c r="O19" s="120">
        <v>4</v>
      </c>
      <c r="P19" s="121"/>
      <c r="Q19" s="122" t="str">
        <f t="shared" ref="Q19:Q21" si="11">IF(OR(R19="Preventivo",R19="Detectivo"),"Probabilidad",IF(R19="Correctivo","Impacto",""))</f>
        <v/>
      </c>
      <c r="R19" s="123"/>
      <c r="S19" s="123"/>
      <c r="T19" s="124" t="str">
        <f t="shared" si="8"/>
        <v/>
      </c>
      <c r="U19" s="123"/>
      <c r="V19" s="123"/>
      <c r="W19" s="123"/>
      <c r="X19" s="125" t="str">
        <f t="shared" ref="X19:X21" si="12">IFERROR(IF(AND(Q18="Probabilidad",Q19="Probabilidad"),(Z18-(+Z18*T19)),IF(AND(Q18="Impacto",Q19="Probabilidad"),(Z17-(+Z17*T19)),IF(Q19="Impacto",Z18,""))),"")</f>
        <v/>
      </c>
      <c r="Y19" s="126" t="str">
        <f t="shared" si="1"/>
        <v/>
      </c>
      <c r="Z19" s="127" t="str">
        <f t="shared" si="9"/>
        <v/>
      </c>
      <c r="AA19" s="126" t="str">
        <f t="shared" si="3"/>
        <v/>
      </c>
      <c r="AB19" s="127" t="str">
        <f t="shared" ref="AB19:AB21" si="13">IFERROR(IF(AND(Q18="Impacto",Q19="Impacto"),(AB18-(+AB18*T19)),IF(AND(Q18="Probabilidad",Q19="Impacto"),(AB17-(+AB17*T19)),IF(Q19="Probabilidad",AB18,""))),"")</f>
        <v/>
      </c>
      <c r="AC19" s="128"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29"/>
      <c r="AE19" s="130"/>
      <c r="AF19" s="131"/>
      <c r="AG19" s="132"/>
      <c r="AH19" s="132"/>
      <c r="AI19" s="130"/>
      <c r="AJ19" s="131"/>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ht="151.5" customHeight="1" x14ac:dyDescent="0.3">
      <c r="A20" s="189"/>
      <c r="B20" s="192"/>
      <c r="C20" s="192"/>
      <c r="D20" s="192"/>
      <c r="E20" s="195"/>
      <c r="F20" s="192"/>
      <c r="G20" s="198"/>
      <c r="H20" s="201"/>
      <c r="I20" s="183"/>
      <c r="J20" s="204"/>
      <c r="K20" s="183">
        <f ca="1">IF(NOT(ISERROR(MATCH(J20,_xlfn.ANCHORARRAY(E31),0))),I33&amp;"Por favor no seleccionar los criterios de impacto",J20)</f>
        <v>0</v>
      </c>
      <c r="L20" s="201"/>
      <c r="M20" s="183"/>
      <c r="N20" s="186"/>
      <c r="O20" s="120">
        <v>5</v>
      </c>
      <c r="P20" s="121"/>
      <c r="Q20" s="122" t="str">
        <f t="shared" si="11"/>
        <v/>
      </c>
      <c r="R20" s="123"/>
      <c r="S20" s="123"/>
      <c r="T20" s="124" t="str">
        <f t="shared" si="8"/>
        <v/>
      </c>
      <c r="U20" s="123"/>
      <c r="V20" s="123"/>
      <c r="W20" s="123"/>
      <c r="X20" s="125" t="str">
        <f t="shared" si="12"/>
        <v/>
      </c>
      <c r="Y20" s="126" t="str">
        <f t="shared" si="1"/>
        <v/>
      </c>
      <c r="Z20" s="127" t="str">
        <f t="shared" si="9"/>
        <v/>
      </c>
      <c r="AA20" s="126" t="str">
        <f t="shared" si="3"/>
        <v/>
      </c>
      <c r="AB20" s="127" t="str">
        <f t="shared" si="13"/>
        <v/>
      </c>
      <c r="AC20" s="128"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29"/>
      <c r="AE20" s="130"/>
      <c r="AF20" s="131"/>
      <c r="AG20" s="132"/>
      <c r="AH20" s="132"/>
      <c r="AI20" s="130"/>
      <c r="AJ20" s="131"/>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ht="151.5" customHeight="1" x14ac:dyDescent="0.3">
      <c r="A21" s="190"/>
      <c r="B21" s="193"/>
      <c r="C21" s="193"/>
      <c r="D21" s="193"/>
      <c r="E21" s="196"/>
      <c r="F21" s="193"/>
      <c r="G21" s="199"/>
      <c r="H21" s="202"/>
      <c r="I21" s="184"/>
      <c r="J21" s="205"/>
      <c r="K21" s="184">
        <f ca="1">IF(NOT(ISERROR(MATCH(J21,_xlfn.ANCHORARRAY(E32),0))),I34&amp;"Por favor no seleccionar los criterios de impacto",J21)</f>
        <v>0</v>
      </c>
      <c r="L21" s="202"/>
      <c r="M21" s="184"/>
      <c r="N21" s="187"/>
      <c r="O21" s="120">
        <v>6</v>
      </c>
      <c r="P21" s="121"/>
      <c r="Q21" s="122" t="str">
        <f t="shared" si="11"/>
        <v/>
      </c>
      <c r="R21" s="123"/>
      <c r="S21" s="123"/>
      <c r="T21" s="124" t="str">
        <f t="shared" si="8"/>
        <v/>
      </c>
      <c r="U21" s="123"/>
      <c r="V21" s="123"/>
      <c r="W21" s="123"/>
      <c r="X21" s="125" t="str">
        <f t="shared" si="12"/>
        <v/>
      </c>
      <c r="Y21" s="126" t="str">
        <f t="shared" si="1"/>
        <v/>
      </c>
      <c r="Z21" s="127" t="str">
        <f t="shared" si="9"/>
        <v/>
      </c>
      <c r="AA21" s="126" t="str">
        <f t="shared" si="3"/>
        <v/>
      </c>
      <c r="AB21" s="127" t="str">
        <f t="shared" si="13"/>
        <v/>
      </c>
      <c r="AC21" s="128" t="str">
        <f t="shared" si="14"/>
        <v/>
      </c>
      <c r="AD21" s="129"/>
      <c r="AE21" s="130"/>
      <c r="AF21" s="131"/>
      <c r="AG21" s="132"/>
      <c r="AH21" s="132"/>
      <c r="AI21" s="130"/>
      <c r="AJ21" s="131"/>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ht="151.5" customHeight="1" x14ac:dyDescent="0.3">
      <c r="A22" s="188">
        <v>3</v>
      </c>
      <c r="B22" s="191" t="s">
        <v>133</v>
      </c>
      <c r="C22" s="191" t="s">
        <v>220</v>
      </c>
      <c r="D22" s="191" t="s">
        <v>221</v>
      </c>
      <c r="E22" s="194" t="s">
        <v>233</v>
      </c>
      <c r="F22" s="191" t="s">
        <v>123</v>
      </c>
      <c r="G22" s="197">
        <v>60</v>
      </c>
      <c r="H22" s="200" t="str">
        <f>IF(G22&lt;=0,"",IF(G22&lt;=2,"Muy Baja",IF(G22&lt;=24,"Baja",IF(G22&lt;=500,"Media",IF(G22&lt;=5000,"Alta","Muy Alta")))))</f>
        <v>Media</v>
      </c>
      <c r="I22" s="182">
        <f>IF(H22="","",IF(H22="Muy Baja",0.2,IF(H22="Baja",0.4,IF(H22="Media",0.6,IF(H22="Alta",0.8,IF(H22="Muy Alta",1,))))))</f>
        <v>0.6</v>
      </c>
      <c r="J22" s="203" t="s">
        <v>150</v>
      </c>
      <c r="K22" s="182" t="str">
        <f ca="1">IF(NOT(ISERROR(MATCH(J22,'Tabla Impacto'!$B$221:$B$223,0))),'Tabla Impacto'!$F$223&amp;"Por favor no seleccionar los criterios de impacto(Afectación Económica o presupuestal y Pérdida Reputacional)",J22)</f>
        <v xml:space="preserve">     Entre 10 y 50 SMLMV </v>
      </c>
      <c r="L22" s="200" t="str">
        <f ca="1">IF(OR(K22='Tabla Impacto'!$C$11,K22='Tabla Impacto'!$D$11),"Leve",IF(OR(K22='Tabla Impacto'!$C$12,K22='Tabla Impacto'!$D$12),"Menor",IF(OR(K22='Tabla Impacto'!$C$13,K22='Tabla Impacto'!$D$13),"Moderado",IF(OR(K22='Tabla Impacto'!$C$14,K22='Tabla Impacto'!$D$14),"Mayor",IF(OR(K22='Tabla Impacto'!$C$15,K22='Tabla Impacto'!$D$15),"Catastrófico","")))))</f>
        <v>Menor</v>
      </c>
      <c r="M22" s="182">
        <f ca="1">IF(L22="","",IF(L22="Leve",0.2,IF(L22="Menor",0.4,IF(L22="Moderado",0.6,IF(L22="Mayor",0.8,IF(L22="Catastrófico",1,))))))</f>
        <v>0.4</v>
      </c>
      <c r="N22" s="185"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120">
        <v>1</v>
      </c>
      <c r="P22" s="121" t="s">
        <v>238</v>
      </c>
      <c r="Q22" s="122" t="str">
        <f>IF(OR(R22="Preventivo",R22="Detectivo"),"Probabilidad",IF(R22="Correctivo","Impacto",""))</f>
        <v>Probabilidad</v>
      </c>
      <c r="R22" s="123" t="s">
        <v>14</v>
      </c>
      <c r="S22" s="123" t="s">
        <v>9</v>
      </c>
      <c r="T22" s="124" t="str">
        <f>IF(AND(R22="Preventivo",S22="Automático"),"50%",IF(AND(R22="Preventivo",S22="Manual"),"40%",IF(AND(R22="Detectivo",S22="Automático"),"40%",IF(AND(R22="Detectivo",S22="Manual"),"30%",IF(AND(R22="Correctivo",S22="Automático"),"35%",IF(AND(R22="Correctivo",S22="Manual"),"25%",""))))))</f>
        <v>40%</v>
      </c>
      <c r="U22" s="123" t="s">
        <v>19</v>
      </c>
      <c r="V22" s="123" t="s">
        <v>22</v>
      </c>
      <c r="W22" s="123" t="s">
        <v>120</v>
      </c>
      <c r="X22" s="125">
        <f>IFERROR(IF(Q22="Probabilidad",(I22-(+I22*T22)),IF(Q22="Impacto",I22,"")),"")</f>
        <v>0.36</v>
      </c>
      <c r="Y22" s="126" t="str">
        <f>IFERROR(IF(X22="","",IF(X22&lt;=0.2,"Muy Baja",IF(X22&lt;=0.4,"Baja",IF(X22&lt;=0.6,"Media",IF(X22&lt;=0.8,"Alta","Muy Alta"))))),"")</f>
        <v>Baja</v>
      </c>
      <c r="Z22" s="127">
        <f>+X22</f>
        <v>0.36</v>
      </c>
      <c r="AA22" s="126" t="str">
        <f ca="1">IFERROR(IF(AB22="","",IF(AB22&lt;=0.2,"Leve",IF(AB22&lt;=0.4,"Menor",IF(AB22&lt;=0.6,"Moderado",IF(AB22&lt;=0.8,"Mayor","Catastrófico"))))),"")</f>
        <v>Menor</v>
      </c>
      <c r="AB22" s="127">
        <f ca="1">IFERROR(IF(Q22="Impacto",(M22-(+M22*T22)),IF(Q22="Probabilidad",M22,"")),"")</f>
        <v>0.4</v>
      </c>
      <c r="AC22" s="128"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29" t="s">
        <v>136</v>
      </c>
      <c r="AE22" s="130"/>
      <c r="AF22" s="131"/>
      <c r="AG22" s="132"/>
      <c r="AH22" s="132"/>
      <c r="AI22" s="130"/>
      <c r="AJ22" s="131"/>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ht="151.5" customHeight="1" x14ac:dyDescent="0.3">
      <c r="A23" s="189"/>
      <c r="B23" s="192"/>
      <c r="C23" s="192"/>
      <c r="D23" s="192"/>
      <c r="E23" s="195"/>
      <c r="F23" s="192"/>
      <c r="G23" s="198"/>
      <c r="H23" s="201"/>
      <c r="I23" s="183"/>
      <c r="J23" s="204"/>
      <c r="K23" s="183">
        <f t="shared" ref="K23:K27" ca="1" si="15">IF(NOT(ISERROR(MATCH(J23,_xlfn.ANCHORARRAY(E34),0))),I36&amp;"Por favor no seleccionar los criterios de impacto",J23)</f>
        <v>0</v>
      </c>
      <c r="L23" s="201"/>
      <c r="M23" s="183"/>
      <c r="N23" s="186"/>
      <c r="O23" s="120">
        <v>2</v>
      </c>
      <c r="P23" s="121" t="s">
        <v>248</v>
      </c>
      <c r="Q23" s="122" t="str">
        <f>IF(OR(R23="Preventivo",R23="Detectivo"),"Probabilidad",IF(R23="Correctivo","Impacto",""))</f>
        <v>Probabilidad</v>
      </c>
      <c r="R23" s="123" t="s">
        <v>14</v>
      </c>
      <c r="S23" s="123" t="s">
        <v>9</v>
      </c>
      <c r="T23" s="124" t="str">
        <f t="shared" ref="T23:T27" si="16">IF(AND(R23="Preventivo",S23="Automático"),"50%",IF(AND(R23="Preventivo",S23="Manual"),"40%",IF(AND(R23="Detectivo",S23="Automático"),"40%",IF(AND(R23="Detectivo",S23="Manual"),"30%",IF(AND(R23="Correctivo",S23="Automático"),"35%",IF(AND(R23="Correctivo",S23="Manual"),"25%",""))))))</f>
        <v>40%</v>
      </c>
      <c r="U23" s="123" t="s">
        <v>20</v>
      </c>
      <c r="V23" s="123" t="s">
        <v>23</v>
      </c>
      <c r="W23" s="123" t="s">
        <v>119</v>
      </c>
      <c r="X23" s="134">
        <f>IFERROR(IF(AND(Q22="Probabilidad",Q23="Probabilidad"),(Z22-(+Z22*T23)),IF(Q23="Probabilidad",(I22-(+I22*T23)),IF(Q23="Impacto",Z22,""))),"")</f>
        <v>0.216</v>
      </c>
      <c r="Y23" s="126" t="str">
        <f t="shared" si="1"/>
        <v>Baja</v>
      </c>
      <c r="Z23" s="127">
        <f t="shared" ref="Z23:Z27" si="17">+X23</f>
        <v>0.216</v>
      </c>
      <c r="AA23" s="126" t="str">
        <f t="shared" ca="1" si="3"/>
        <v>Mayor</v>
      </c>
      <c r="AB23" s="127">
        <f ca="1">IFERROR(IF(AND(Q22="Impacto",Q23="Impacto"),(AB16-(+AB16*T23)),IF(Q23="Impacto",($M$22-(+$M$22*T23)),IF(Q23="Probabilidad",AB16,""))),"")</f>
        <v>0.8</v>
      </c>
      <c r="AC23" s="128" t="str">
        <f t="shared" ref="AC23:AC24" ca="1"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Alto</v>
      </c>
      <c r="AD23" s="129" t="s">
        <v>136</v>
      </c>
      <c r="AE23" s="130"/>
      <c r="AF23" s="131"/>
      <c r="AG23" s="132"/>
      <c r="AH23" s="132"/>
      <c r="AI23" s="130"/>
      <c r="AJ23" s="131"/>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ht="151.5" customHeight="1" x14ac:dyDescent="0.3">
      <c r="A24" s="189"/>
      <c r="B24" s="192"/>
      <c r="C24" s="192"/>
      <c r="D24" s="192"/>
      <c r="E24" s="195"/>
      <c r="F24" s="192"/>
      <c r="G24" s="198"/>
      <c r="H24" s="201"/>
      <c r="I24" s="183"/>
      <c r="J24" s="204"/>
      <c r="K24" s="183">
        <f t="shared" ca="1" si="15"/>
        <v>0</v>
      </c>
      <c r="L24" s="201"/>
      <c r="M24" s="183"/>
      <c r="N24" s="186"/>
      <c r="O24" s="120">
        <v>3</v>
      </c>
      <c r="P24" s="133"/>
      <c r="Q24" s="122" t="str">
        <f>IF(OR(R24="Preventivo",R24="Detectivo"),"Probabilidad",IF(R24="Correctivo","Impacto",""))</f>
        <v/>
      </c>
      <c r="R24" s="123"/>
      <c r="S24" s="123"/>
      <c r="T24" s="124" t="str">
        <f t="shared" si="16"/>
        <v/>
      </c>
      <c r="U24" s="123"/>
      <c r="V24" s="123"/>
      <c r="W24" s="123"/>
      <c r="X24" s="125" t="str">
        <f>IFERROR(IF(AND(Q23="Probabilidad",Q24="Probabilidad"),(Z23-(+Z23*T24)),IF(AND(Q23="Impacto",Q24="Probabilidad"),(Z22-(+Z22*T24)),IF(Q24="Impacto",Z23,""))),"")</f>
        <v/>
      </c>
      <c r="Y24" s="126" t="str">
        <f t="shared" si="1"/>
        <v/>
      </c>
      <c r="Z24" s="127" t="str">
        <f t="shared" si="17"/>
        <v/>
      </c>
      <c r="AA24" s="126" t="str">
        <f t="shared" si="3"/>
        <v/>
      </c>
      <c r="AB24" s="127" t="str">
        <f>IFERROR(IF(AND(Q23="Impacto",Q24="Impacto"),(AB23-(+AB23*T24)),IF(AND(Q23="Probabilidad",Q24="Impacto"),(AB22-(+AB22*T24)),IF(Q24="Probabilidad",AB23,""))),"")</f>
        <v/>
      </c>
      <c r="AC24" s="128" t="str">
        <f t="shared" si="18"/>
        <v/>
      </c>
      <c r="AD24" s="129"/>
      <c r="AE24" s="130"/>
      <c r="AF24" s="131"/>
      <c r="AG24" s="132"/>
      <c r="AH24" s="132"/>
      <c r="AI24" s="130"/>
      <c r="AJ24" s="131"/>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ht="151.5" customHeight="1" x14ac:dyDescent="0.3">
      <c r="A25" s="189"/>
      <c r="B25" s="192"/>
      <c r="C25" s="192"/>
      <c r="D25" s="192"/>
      <c r="E25" s="195"/>
      <c r="F25" s="192"/>
      <c r="G25" s="198"/>
      <c r="H25" s="201"/>
      <c r="I25" s="183"/>
      <c r="J25" s="204"/>
      <c r="K25" s="183">
        <f t="shared" ca="1" si="15"/>
        <v>0</v>
      </c>
      <c r="L25" s="201"/>
      <c r="M25" s="183"/>
      <c r="N25" s="186"/>
      <c r="O25" s="120">
        <v>4</v>
      </c>
      <c r="P25" s="121"/>
      <c r="Q25" s="122" t="str">
        <f t="shared" ref="Q25:Q27" si="19">IF(OR(R25="Preventivo",R25="Detectivo"),"Probabilidad",IF(R25="Correctivo","Impacto",""))</f>
        <v/>
      </c>
      <c r="R25" s="123"/>
      <c r="S25" s="123"/>
      <c r="T25" s="124" t="str">
        <f t="shared" si="16"/>
        <v/>
      </c>
      <c r="U25" s="123"/>
      <c r="V25" s="123"/>
      <c r="W25" s="123"/>
      <c r="X25" s="125" t="str">
        <f t="shared" ref="X25:X27" si="20">IFERROR(IF(AND(Q24="Probabilidad",Q25="Probabilidad"),(Z24-(+Z24*T25)),IF(AND(Q24="Impacto",Q25="Probabilidad"),(Z23-(+Z23*T25)),IF(Q25="Impacto",Z24,""))),"")</f>
        <v/>
      </c>
      <c r="Y25" s="126" t="str">
        <f t="shared" si="1"/>
        <v/>
      </c>
      <c r="Z25" s="127" t="str">
        <f t="shared" si="17"/>
        <v/>
      </c>
      <c r="AA25" s="126" t="str">
        <f t="shared" si="3"/>
        <v/>
      </c>
      <c r="AB25" s="127" t="str">
        <f t="shared" ref="AB25:AB27" si="21">IFERROR(IF(AND(Q24="Impacto",Q25="Impacto"),(AB24-(+AB24*T25)),IF(AND(Q24="Probabilidad",Q25="Impacto"),(AB23-(+AB23*T25)),IF(Q25="Probabilidad",AB24,""))),"")</f>
        <v/>
      </c>
      <c r="AC25" s="128"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29"/>
      <c r="AE25" s="130"/>
      <c r="AF25" s="131"/>
      <c r="AG25" s="132"/>
      <c r="AH25" s="132"/>
      <c r="AI25" s="130"/>
      <c r="AJ25" s="131"/>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ht="151.5" customHeight="1" x14ac:dyDescent="0.3">
      <c r="A26" s="189"/>
      <c r="B26" s="192"/>
      <c r="C26" s="192"/>
      <c r="D26" s="192"/>
      <c r="E26" s="195"/>
      <c r="F26" s="192"/>
      <c r="G26" s="198"/>
      <c r="H26" s="201"/>
      <c r="I26" s="183"/>
      <c r="J26" s="204"/>
      <c r="K26" s="183">
        <f t="shared" ca="1" si="15"/>
        <v>0</v>
      </c>
      <c r="L26" s="201"/>
      <c r="M26" s="183"/>
      <c r="N26" s="186"/>
      <c r="O26" s="120">
        <v>5</v>
      </c>
      <c r="P26" s="121"/>
      <c r="Q26" s="122" t="str">
        <f t="shared" si="19"/>
        <v/>
      </c>
      <c r="R26" s="123"/>
      <c r="S26" s="123"/>
      <c r="T26" s="124" t="str">
        <f t="shared" si="16"/>
        <v/>
      </c>
      <c r="U26" s="123"/>
      <c r="V26" s="123"/>
      <c r="W26" s="123"/>
      <c r="X26" s="125" t="str">
        <f t="shared" si="20"/>
        <v/>
      </c>
      <c r="Y26" s="126" t="str">
        <f t="shared" si="1"/>
        <v/>
      </c>
      <c r="Z26" s="127" t="str">
        <f t="shared" si="17"/>
        <v/>
      </c>
      <c r="AA26" s="126" t="str">
        <f t="shared" si="3"/>
        <v/>
      </c>
      <c r="AB26" s="127" t="str">
        <f t="shared" si="21"/>
        <v/>
      </c>
      <c r="AC26" s="128"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29"/>
      <c r="AE26" s="130"/>
      <c r="AF26" s="131"/>
      <c r="AG26" s="132"/>
      <c r="AH26" s="132"/>
      <c r="AI26" s="130"/>
      <c r="AJ26" s="131"/>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ht="151.5" customHeight="1" x14ac:dyDescent="0.3">
      <c r="A27" s="190"/>
      <c r="B27" s="193"/>
      <c r="C27" s="193"/>
      <c r="D27" s="193"/>
      <c r="E27" s="196"/>
      <c r="F27" s="193"/>
      <c r="G27" s="199"/>
      <c r="H27" s="202"/>
      <c r="I27" s="184"/>
      <c r="J27" s="205"/>
      <c r="K27" s="184">
        <f t="shared" ca="1" si="15"/>
        <v>0</v>
      </c>
      <c r="L27" s="202"/>
      <c r="M27" s="184"/>
      <c r="N27" s="187"/>
      <c r="O27" s="120">
        <v>6</v>
      </c>
      <c r="P27" s="121"/>
      <c r="Q27" s="122" t="str">
        <f t="shared" si="19"/>
        <v/>
      </c>
      <c r="R27" s="123"/>
      <c r="S27" s="123"/>
      <c r="T27" s="124" t="str">
        <f t="shared" si="16"/>
        <v/>
      </c>
      <c r="U27" s="123"/>
      <c r="V27" s="123"/>
      <c r="W27" s="123"/>
      <c r="X27" s="125" t="str">
        <f t="shared" si="20"/>
        <v/>
      </c>
      <c r="Y27" s="126" t="str">
        <f t="shared" si="1"/>
        <v/>
      </c>
      <c r="Z27" s="127" t="str">
        <f t="shared" si="17"/>
        <v/>
      </c>
      <c r="AA27" s="126" t="str">
        <f t="shared" si="3"/>
        <v/>
      </c>
      <c r="AB27" s="127" t="str">
        <f t="shared" si="21"/>
        <v/>
      </c>
      <c r="AC27" s="128" t="str">
        <f t="shared" si="22"/>
        <v/>
      </c>
      <c r="AD27" s="129"/>
      <c r="AE27" s="130"/>
      <c r="AF27" s="131"/>
      <c r="AG27" s="132"/>
      <c r="AH27" s="132"/>
      <c r="AI27" s="130"/>
      <c r="AJ27" s="131"/>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spans="1:68" ht="151.5" customHeight="1" x14ac:dyDescent="0.3">
      <c r="A28" s="188">
        <v>4</v>
      </c>
      <c r="B28" s="191" t="s">
        <v>134</v>
      </c>
      <c r="C28" s="191" t="s">
        <v>222</v>
      </c>
      <c r="D28" s="191" t="s">
        <v>223</v>
      </c>
      <c r="E28" s="194" t="s">
        <v>224</v>
      </c>
      <c r="F28" s="191" t="s">
        <v>123</v>
      </c>
      <c r="G28" s="197">
        <v>60</v>
      </c>
      <c r="H28" s="200" t="str">
        <f>IF(G28&lt;=0,"",IF(G28&lt;=2,"Muy Baja",IF(G28&lt;=24,"Baja",IF(G28&lt;=500,"Media",IF(G28&lt;=5000,"Alta","Muy Alta")))))</f>
        <v>Media</v>
      </c>
      <c r="I28" s="182">
        <f>IF(H28="","",IF(H28="Muy Baja",0.2,IF(H28="Baja",0.4,IF(H28="Media",0.6,IF(H28="Alta",0.8,IF(H28="Muy Alta",1,))))))</f>
        <v>0.6</v>
      </c>
      <c r="J28" s="203" t="s">
        <v>155</v>
      </c>
      <c r="K28" s="182" t="str">
        <f ca="1">IF(NOT(ISERROR(MATCH(J28,'Tabla Impacto'!$B$221:$B$223,0))),'Tabla Impacto'!$F$223&amp;"Por favor no seleccionar los criterios de impacto(Afectación Económica o presupuestal y Pérdida Reputacional)",J28)</f>
        <v xml:space="preserve">     El riesgo afecta la imagen de la entidad con algunos usuarios de relevancia frente al logro de los objetivos</v>
      </c>
      <c r="L28" s="200" t="str">
        <f ca="1">IF(OR(K28='Tabla Impacto'!$C$11,K28='Tabla Impacto'!$D$11),"Leve",IF(OR(K28='Tabla Impacto'!$C$12,K28='Tabla Impacto'!$D$12),"Menor",IF(OR(K28='Tabla Impacto'!$C$13,K28='Tabla Impacto'!$D$13),"Moderado",IF(OR(K28='Tabla Impacto'!$C$14,K28='Tabla Impacto'!$D$14),"Mayor",IF(OR(K28='Tabla Impacto'!$C$15,K28='Tabla Impacto'!$D$15),"Catastrófico","")))))</f>
        <v>Moderado</v>
      </c>
      <c r="M28" s="182">
        <f ca="1">IF(L28="","",IF(L28="Leve",0.2,IF(L28="Menor",0.4,IF(L28="Moderado",0.6,IF(L28="Mayor",0.8,IF(L28="Catastrófico",1,))))))</f>
        <v>0.6</v>
      </c>
      <c r="N28" s="185"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0">
        <v>1</v>
      </c>
      <c r="P28" s="121" t="s">
        <v>239</v>
      </c>
      <c r="Q28" s="122" t="str">
        <f>IF(OR(R28="Preventivo",R28="Detectivo"),"Probabilidad",IF(R28="Correctivo","Impacto",""))</f>
        <v>Probabilidad</v>
      </c>
      <c r="R28" s="123" t="s">
        <v>14</v>
      </c>
      <c r="S28" s="123" t="s">
        <v>9</v>
      </c>
      <c r="T28" s="124" t="str">
        <f>IF(AND(R28="Preventivo",S28="Automático"),"50%",IF(AND(R28="Preventivo",S28="Manual"),"40%",IF(AND(R28="Detectivo",S28="Automático"),"40%",IF(AND(R28="Detectivo",S28="Manual"),"30%",IF(AND(R28="Correctivo",S28="Automático"),"35%",IF(AND(R28="Correctivo",S28="Manual"),"25%",""))))))</f>
        <v>40%</v>
      </c>
      <c r="U28" s="123" t="s">
        <v>19</v>
      </c>
      <c r="V28" s="123" t="s">
        <v>22</v>
      </c>
      <c r="W28" s="123" t="s">
        <v>120</v>
      </c>
      <c r="X28" s="125">
        <f>IFERROR(IF(Q28="Probabilidad",(I28-(+I28*T28)),IF(Q28="Impacto",I28,"")),"")</f>
        <v>0.36</v>
      </c>
      <c r="Y28" s="126" t="str">
        <f>IFERROR(IF(X28="","",IF(X28&lt;=0.2,"Muy Baja",IF(X28&lt;=0.4,"Baja",IF(X28&lt;=0.6,"Media",IF(X28&lt;=0.8,"Alta","Muy Alta"))))),"")</f>
        <v>Baja</v>
      </c>
      <c r="Z28" s="127">
        <f>+X28</f>
        <v>0.36</v>
      </c>
      <c r="AA28" s="126" t="str">
        <f ca="1">IFERROR(IF(AB28="","",IF(AB28&lt;=0.2,"Leve",IF(AB28&lt;=0.4,"Menor",IF(AB28&lt;=0.6,"Moderado",IF(AB28&lt;=0.8,"Mayor","Catastrófico"))))),"")</f>
        <v>Moderado</v>
      </c>
      <c r="AB28" s="127">
        <f ca="1">IFERROR(IF(Q28="Impacto",(M28-(+M28*T28)),IF(Q28="Probabilidad",M28,"")),"")</f>
        <v>0.6</v>
      </c>
      <c r="AC28" s="128"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29" t="s">
        <v>136</v>
      </c>
      <c r="AE28" s="130"/>
      <c r="AF28" s="131"/>
      <c r="AG28" s="132"/>
      <c r="AH28" s="132"/>
      <c r="AI28" s="130"/>
      <c r="AJ28" s="131"/>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row>
    <row r="29" spans="1:68" ht="151.5" customHeight="1" x14ac:dyDescent="0.3">
      <c r="A29" s="189"/>
      <c r="B29" s="192"/>
      <c r="C29" s="192"/>
      <c r="D29" s="192"/>
      <c r="E29" s="195"/>
      <c r="F29" s="192"/>
      <c r="G29" s="198"/>
      <c r="H29" s="201"/>
      <c r="I29" s="183"/>
      <c r="J29" s="204"/>
      <c r="K29" s="183">
        <f t="shared" ref="K29:K33" ca="1" si="23">IF(NOT(ISERROR(MATCH(J29,_xlfn.ANCHORARRAY(E40),0))),I42&amp;"Por favor no seleccionar los criterios de impacto",J29)</f>
        <v>0</v>
      </c>
      <c r="L29" s="201"/>
      <c r="M29" s="183"/>
      <c r="N29" s="186"/>
      <c r="O29" s="120">
        <v>2</v>
      </c>
      <c r="P29" s="121"/>
      <c r="Q29" s="122" t="str">
        <f>IF(OR(R29="Preventivo",R29="Detectivo"),"Probabilidad",IF(R29="Correctivo","Impacto",""))</f>
        <v>Probabilidad</v>
      </c>
      <c r="R29" s="123" t="s">
        <v>15</v>
      </c>
      <c r="S29" s="123" t="s">
        <v>10</v>
      </c>
      <c r="T29" s="124" t="str">
        <f t="shared" ref="T29:T33" si="24">IF(AND(R29="Preventivo",S29="Automático"),"50%",IF(AND(R29="Preventivo",S29="Manual"),"40%",IF(AND(R29="Detectivo",S29="Automático"),"40%",IF(AND(R29="Detectivo",S29="Manual"),"30%",IF(AND(R29="Correctivo",S29="Automático"),"35%",IF(AND(R29="Correctivo",S29="Manual"),"25%",""))))))</f>
        <v>40%</v>
      </c>
      <c r="U29" s="123" t="s">
        <v>20</v>
      </c>
      <c r="V29" s="123" t="s">
        <v>22</v>
      </c>
      <c r="W29" s="123" t="s">
        <v>119</v>
      </c>
      <c r="X29" s="125">
        <f>IFERROR(IF(AND(Q28="Probabilidad",Q29="Probabilidad"),(Z28-(+Z28*T29)),IF(Q29="Probabilidad",(I28-(+I28*T29)),IF(Q29="Impacto",Z28,""))),"")</f>
        <v>0.216</v>
      </c>
      <c r="Y29" s="126" t="str">
        <f t="shared" si="1"/>
        <v>Baja</v>
      </c>
      <c r="Z29" s="127">
        <f t="shared" ref="Z29:Z33" si="25">+X29</f>
        <v>0.216</v>
      </c>
      <c r="AA29" s="126" t="str">
        <f t="shared" ca="1" si="3"/>
        <v>Menor</v>
      </c>
      <c r="AB29" s="127">
        <f ca="1">IFERROR(IF(AND(Q28="Impacto",Q29="Impacto"),(AB22-(+AB22*T29)),IF(Q29="Impacto",($M$28-(+$M$28*T29)),IF(Q29="Probabilidad",AB22,""))),"")</f>
        <v>0.4</v>
      </c>
      <c r="AC29" s="128" t="str">
        <f t="shared" ref="AC29:AC30" ca="1"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Moderado</v>
      </c>
      <c r="AD29" s="129" t="s">
        <v>32</v>
      </c>
      <c r="AE29" s="130"/>
      <c r="AF29" s="131"/>
      <c r="AG29" s="132"/>
      <c r="AH29" s="132"/>
      <c r="AI29" s="130"/>
      <c r="AJ29" s="131"/>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row>
    <row r="30" spans="1:68" ht="151.5" customHeight="1" x14ac:dyDescent="0.3">
      <c r="A30" s="189"/>
      <c r="B30" s="192"/>
      <c r="C30" s="192"/>
      <c r="D30" s="192"/>
      <c r="E30" s="195"/>
      <c r="F30" s="192"/>
      <c r="G30" s="198"/>
      <c r="H30" s="201"/>
      <c r="I30" s="183"/>
      <c r="J30" s="204"/>
      <c r="K30" s="183">
        <f t="shared" ca="1" si="23"/>
        <v>0</v>
      </c>
      <c r="L30" s="201"/>
      <c r="M30" s="183"/>
      <c r="N30" s="186"/>
      <c r="O30" s="120">
        <v>3</v>
      </c>
      <c r="P30" s="133"/>
      <c r="Q30" s="122" t="str">
        <f>IF(OR(R30="Preventivo",R30="Detectivo"),"Probabilidad",IF(R30="Correctivo","Impacto",""))</f>
        <v>Probabilidad</v>
      </c>
      <c r="R30" s="123" t="s">
        <v>14</v>
      </c>
      <c r="S30" s="123" t="s">
        <v>9</v>
      </c>
      <c r="T30" s="124" t="str">
        <f t="shared" si="24"/>
        <v>40%</v>
      </c>
      <c r="U30" s="123" t="s">
        <v>20</v>
      </c>
      <c r="V30" s="123" t="s">
        <v>22</v>
      </c>
      <c r="W30" s="123" t="s">
        <v>119</v>
      </c>
      <c r="X30" s="125">
        <f>IFERROR(IF(AND(Q29="Probabilidad",Q30="Probabilidad"),(Z29-(+Z29*T30)),IF(AND(Q29="Impacto",Q30="Probabilidad"),(Z28-(+Z28*T30)),IF(Q30="Impacto",Z29,""))),"")</f>
        <v>0.12959999999999999</v>
      </c>
      <c r="Y30" s="126" t="str">
        <f t="shared" si="1"/>
        <v>Muy Baja</v>
      </c>
      <c r="Z30" s="127">
        <f t="shared" si="25"/>
        <v>0.12959999999999999</v>
      </c>
      <c r="AA30" s="126" t="str">
        <f t="shared" ca="1" si="3"/>
        <v>Menor</v>
      </c>
      <c r="AB30" s="127">
        <f ca="1">IFERROR(IF(AND(Q29="Impacto",Q30="Impacto"),(AB29-(+AB29*T30)),IF(AND(Q29="Probabilidad",Q30="Impacto"),(AB28-(+AB28*T30)),IF(Q30="Probabilidad",AB29,""))),"")</f>
        <v>0.4</v>
      </c>
      <c r="AC30" s="128" t="str">
        <f t="shared" ca="1" si="26"/>
        <v>Bajo</v>
      </c>
      <c r="AD30" s="129" t="s">
        <v>32</v>
      </c>
      <c r="AE30" s="130"/>
      <c r="AF30" s="131"/>
      <c r="AG30" s="132"/>
      <c r="AH30" s="132"/>
      <c r="AI30" s="130"/>
      <c r="AJ30" s="131"/>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row>
    <row r="31" spans="1:68" ht="151.5" customHeight="1" x14ac:dyDescent="0.3">
      <c r="A31" s="189"/>
      <c r="B31" s="192"/>
      <c r="C31" s="192"/>
      <c r="D31" s="192"/>
      <c r="E31" s="195"/>
      <c r="F31" s="192"/>
      <c r="G31" s="198"/>
      <c r="H31" s="201"/>
      <c r="I31" s="183"/>
      <c r="J31" s="204"/>
      <c r="K31" s="183">
        <f t="shared" ca="1" si="23"/>
        <v>0</v>
      </c>
      <c r="L31" s="201"/>
      <c r="M31" s="183"/>
      <c r="N31" s="186"/>
      <c r="O31" s="120">
        <v>4</v>
      </c>
      <c r="P31" s="121"/>
      <c r="Q31" s="122" t="str">
        <f t="shared" ref="Q31:Q33" si="27">IF(OR(R31="Preventivo",R31="Detectivo"),"Probabilidad",IF(R31="Correctivo","Impacto",""))</f>
        <v/>
      </c>
      <c r="R31" s="123"/>
      <c r="S31" s="123"/>
      <c r="T31" s="124" t="str">
        <f t="shared" si="24"/>
        <v/>
      </c>
      <c r="U31" s="123"/>
      <c r="V31" s="123"/>
      <c r="W31" s="123"/>
      <c r="X31" s="125" t="str">
        <f t="shared" ref="X31:X33" si="28">IFERROR(IF(AND(Q30="Probabilidad",Q31="Probabilidad"),(Z30-(+Z30*T31)),IF(AND(Q30="Impacto",Q31="Probabilidad"),(Z29-(+Z29*T31)),IF(Q31="Impacto",Z30,""))),"")</f>
        <v/>
      </c>
      <c r="Y31" s="126" t="str">
        <f t="shared" si="1"/>
        <v/>
      </c>
      <c r="Z31" s="127" t="str">
        <f t="shared" si="25"/>
        <v/>
      </c>
      <c r="AA31" s="126" t="str">
        <f t="shared" si="3"/>
        <v/>
      </c>
      <c r="AB31" s="127" t="str">
        <f t="shared" ref="AB31:AB33" si="29">IFERROR(IF(AND(Q30="Impacto",Q31="Impacto"),(AB30-(+AB30*T31)),IF(AND(Q30="Probabilidad",Q31="Impacto"),(AB29-(+AB29*T31)),IF(Q31="Probabilidad",AB30,""))),"")</f>
        <v/>
      </c>
      <c r="AC31" s="128"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29"/>
      <c r="AE31" s="130"/>
      <c r="AF31" s="131"/>
      <c r="AG31" s="132"/>
      <c r="AH31" s="132"/>
      <c r="AI31" s="130"/>
      <c r="AJ31" s="131"/>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8" ht="151.5" customHeight="1" x14ac:dyDescent="0.3">
      <c r="A32" s="189"/>
      <c r="B32" s="192"/>
      <c r="C32" s="192"/>
      <c r="D32" s="192"/>
      <c r="E32" s="195"/>
      <c r="F32" s="192"/>
      <c r="G32" s="198"/>
      <c r="H32" s="201"/>
      <c r="I32" s="183"/>
      <c r="J32" s="204"/>
      <c r="K32" s="183">
        <f t="shared" ca="1" si="23"/>
        <v>0</v>
      </c>
      <c r="L32" s="201"/>
      <c r="M32" s="183"/>
      <c r="N32" s="186"/>
      <c r="O32" s="120">
        <v>5</v>
      </c>
      <c r="P32" s="121"/>
      <c r="Q32" s="122" t="str">
        <f t="shared" si="27"/>
        <v/>
      </c>
      <c r="R32" s="123"/>
      <c r="S32" s="123"/>
      <c r="T32" s="124" t="str">
        <f t="shared" si="24"/>
        <v/>
      </c>
      <c r="U32" s="123"/>
      <c r="V32" s="123"/>
      <c r="W32" s="123"/>
      <c r="X32" s="134" t="str">
        <f t="shared" si="28"/>
        <v/>
      </c>
      <c r="Y32" s="126" t="str">
        <f>IFERROR(IF(X32="","",IF(X32&lt;=0.2,"Muy Baja",IF(X32&lt;=0.4,"Baja",IF(X32&lt;=0.6,"Media",IF(X32&lt;=0.8,"Alta","Muy Alta"))))),"")</f>
        <v/>
      </c>
      <c r="Z32" s="127" t="str">
        <f t="shared" si="25"/>
        <v/>
      </c>
      <c r="AA32" s="126" t="str">
        <f t="shared" si="3"/>
        <v/>
      </c>
      <c r="AB32" s="127" t="str">
        <f t="shared" si="29"/>
        <v/>
      </c>
      <c r="AC32" s="128"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29"/>
      <c r="AE32" s="130"/>
      <c r="AF32" s="131"/>
      <c r="AG32" s="132"/>
      <c r="AH32" s="132"/>
      <c r="AI32" s="130"/>
      <c r="AJ32" s="131"/>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ht="151.5" customHeight="1" x14ac:dyDescent="0.3">
      <c r="A33" s="190"/>
      <c r="B33" s="193"/>
      <c r="C33" s="193"/>
      <c r="D33" s="193"/>
      <c r="E33" s="196"/>
      <c r="F33" s="193"/>
      <c r="G33" s="199"/>
      <c r="H33" s="202"/>
      <c r="I33" s="184"/>
      <c r="J33" s="205"/>
      <c r="K33" s="184">
        <f t="shared" ca="1" si="23"/>
        <v>0</v>
      </c>
      <c r="L33" s="202"/>
      <c r="M33" s="184"/>
      <c r="N33" s="187"/>
      <c r="O33" s="120">
        <v>6</v>
      </c>
      <c r="P33" s="121"/>
      <c r="Q33" s="122" t="str">
        <f t="shared" si="27"/>
        <v/>
      </c>
      <c r="R33" s="123"/>
      <c r="S33" s="123"/>
      <c r="T33" s="124" t="str">
        <f t="shared" si="24"/>
        <v/>
      </c>
      <c r="U33" s="123"/>
      <c r="V33" s="123"/>
      <c r="W33" s="123"/>
      <c r="X33" s="125" t="str">
        <f t="shared" si="28"/>
        <v/>
      </c>
      <c r="Y33" s="126" t="str">
        <f t="shared" si="1"/>
        <v/>
      </c>
      <c r="Z33" s="127" t="str">
        <f t="shared" si="25"/>
        <v/>
      </c>
      <c r="AA33" s="126" t="str">
        <f t="shared" si="3"/>
        <v/>
      </c>
      <c r="AB33" s="127" t="str">
        <f t="shared" si="29"/>
        <v/>
      </c>
      <c r="AC33" s="128" t="str">
        <f t="shared" si="30"/>
        <v/>
      </c>
      <c r="AD33" s="129"/>
      <c r="AE33" s="130"/>
      <c r="AF33" s="131"/>
      <c r="AG33" s="132"/>
      <c r="AH33" s="132"/>
      <c r="AI33" s="130"/>
      <c r="AJ33" s="131"/>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ht="151.5" customHeight="1" x14ac:dyDescent="0.3">
      <c r="A34" s="188">
        <v>5</v>
      </c>
      <c r="B34" s="191" t="s">
        <v>133</v>
      </c>
      <c r="C34" s="191" t="s">
        <v>227</v>
      </c>
      <c r="D34" s="191" t="s">
        <v>250</v>
      </c>
      <c r="E34" s="194" t="s">
        <v>228</v>
      </c>
      <c r="F34" s="191" t="s">
        <v>123</v>
      </c>
      <c r="G34" s="197">
        <v>60</v>
      </c>
      <c r="H34" s="200" t="str">
        <f>IF(G34&lt;=0,"",IF(G34&lt;=2,"Muy Baja",IF(G34&lt;=24,"Baja",IF(G34&lt;=500,"Media",IF(G34&lt;=5000,"Alta","Muy Alta")))))</f>
        <v>Media</v>
      </c>
      <c r="I34" s="182">
        <f>IF(H34="","",IF(H34="Muy Baja",0.2,IF(H34="Baja",0.4,IF(H34="Media",0.6,IF(H34="Alta",0.8,IF(H34="Muy Alta",1,))))))</f>
        <v>0.6</v>
      </c>
      <c r="J34" s="203" t="s">
        <v>149</v>
      </c>
      <c r="K34" s="182" t="str">
        <f ca="1">IF(NOT(ISERROR(MATCH(J34,'Tabla Impacto'!$B$221:$B$223,0))),'Tabla Impacto'!$F$223&amp;"Por favor no seleccionar los criterios de impacto(Afectación Económica o presupuestal y Pérdida Reputacional)",J34)</f>
        <v xml:space="preserve">     Entre 50 y 100 SMLMV </v>
      </c>
      <c r="L34" s="200" t="str">
        <f ca="1">IF(OR(K34='Tabla Impacto'!$C$11,K34='Tabla Impacto'!$D$11),"Leve",IF(OR(K34='Tabla Impacto'!$C$12,K34='Tabla Impacto'!$D$12),"Menor",IF(OR(K34='Tabla Impacto'!$C$13,K34='Tabla Impacto'!$D$13),"Moderado",IF(OR(K34='Tabla Impacto'!$C$14,K34='Tabla Impacto'!$D$14),"Mayor",IF(OR(K34='Tabla Impacto'!$C$15,K34='Tabla Impacto'!$D$15),"Catastrófico","")))))</f>
        <v>Moderado</v>
      </c>
      <c r="M34" s="182">
        <f ca="1">IF(L34="","",IF(L34="Leve",0.2,IF(L34="Menor",0.4,IF(L34="Moderado",0.6,IF(L34="Mayor",0.8,IF(L34="Catastrófico",1,))))))</f>
        <v>0.6</v>
      </c>
      <c r="N34" s="185"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Moderado</v>
      </c>
      <c r="O34" s="120">
        <v>1</v>
      </c>
      <c r="P34" s="121" t="s">
        <v>249</v>
      </c>
      <c r="Q34" s="122" t="str">
        <f>IF(OR(R34="Preventivo",R34="Detectivo"),"Probabilidad",IF(R34="Correctivo","Impacto",""))</f>
        <v>Probabilidad</v>
      </c>
      <c r="R34" s="123" t="s">
        <v>14</v>
      </c>
      <c r="S34" s="123" t="s">
        <v>9</v>
      </c>
      <c r="T34" s="124" t="str">
        <f>IF(AND(R34="Preventivo",S34="Automático"),"50%",IF(AND(R34="Preventivo",S34="Manual"),"40%",IF(AND(R34="Detectivo",S34="Automático"),"40%",IF(AND(R34="Detectivo",S34="Manual"),"30%",IF(AND(R34="Correctivo",S34="Automático"),"35%",IF(AND(R34="Correctivo",S34="Manual"),"25%",""))))))</f>
        <v>40%</v>
      </c>
      <c r="U34" s="123" t="s">
        <v>20</v>
      </c>
      <c r="V34" s="123" t="s">
        <v>22</v>
      </c>
      <c r="W34" s="123" t="s">
        <v>119</v>
      </c>
      <c r="X34" s="125">
        <f>IFERROR(IF(Q34="Probabilidad",(I34-(+I34*T34)),IF(Q34="Impacto",I34,"")),"")</f>
        <v>0.36</v>
      </c>
      <c r="Y34" s="126" t="str">
        <f>IFERROR(IF(X34="","",IF(X34&lt;=0.2,"Muy Baja",IF(X34&lt;=0.4,"Baja",IF(X34&lt;=0.6,"Media",IF(X34&lt;=0.8,"Alta","Muy Alta"))))),"")</f>
        <v>Baja</v>
      </c>
      <c r="Z34" s="127">
        <f>+X34</f>
        <v>0.36</v>
      </c>
      <c r="AA34" s="126" t="str">
        <f ca="1">IFERROR(IF(AB34="","",IF(AB34&lt;=0.2,"Leve",IF(AB34&lt;=0.4,"Menor",IF(AB34&lt;=0.6,"Moderado",IF(AB34&lt;=0.8,"Mayor","Catastrófico"))))),"")</f>
        <v>Moderado</v>
      </c>
      <c r="AB34" s="127">
        <f ca="1">IFERROR(IF(Q34="Impacto",(M34-(+M34*T34)),IF(Q34="Probabilidad",M34,"")),"")</f>
        <v>0.6</v>
      </c>
      <c r="AC34" s="128"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Moderado</v>
      </c>
      <c r="AD34" s="129" t="s">
        <v>32</v>
      </c>
      <c r="AE34" s="130"/>
      <c r="AF34" s="131"/>
      <c r="AG34" s="132"/>
      <c r="AH34" s="132"/>
      <c r="AI34" s="130"/>
      <c r="AJ34" s="131"/>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ht="151.5" customHeight="1" x14ac:dyDescent="0.3">
      <c r="A35" s="189"/>
      <c r="B35" s="192"/>
      <c r="C35" s="192"/>
      <c r="D35" s="192"/>
      <c r="E35" s="195"/>
      <c r="F35" s="192"/>
      <c r="G35" s="198"/>
      <c r="H35" s="201"/>
      <c r="I35" s="183"/>
      <c r="J35" s="204"/>
      <c r="K35" s="183">
        <f ca="1">IF(NOT(ISERROR(MATCH(J35,_xlfn.ANCHORARRAY(#REF!),0))),I48&amp;"Por favor no seleccionar los criterios de impacto",J35)</f>
        <v>0</v>
      </c>
      <c r="L35" s="201"/>
      <c r="M35" s="183"/>
      <c r="N35" s="186"/>
      <c r="O35" s="120">
        <v>2</v>
      </c>
      <c r="P35" s="121"/>
      <c r="Q35" s="122" t="str">
        <f>IF(OR(R35="Preventivo",R35="Detectivo"),"Probabilidad",IF(R35="Correctivo","Impacto",""))</f>
        <v>Probabilidad</v>
      </c>
      <c r="R35" s="123" t="s">
        <v>14</v>
      </c>
      <c r="S35" s="123" t="s">
        <v>9</v>
      </c>
      <c r="T35" s="124" t="str">
        <f t="shared" ref="T35:T39" si="31">IF(AND(R35="Preventivo",S35="Automático"),"50%",IF(AND(R35="Preventivo",S35="Manual"),"40%",IF(AND(R35="Detectivo",S35="Automático"),"40%",IF(AND(R35="Detectivo",S35="Manual"),"30%",IF(AND(R35="Correctivo",S35="Automático"),"35%",IF(AND(R35="Correctivo",S35="Manual"),"25%",""))))))</f>
        <v>40%</v>
      </c>
      <c r="U35" s="123" t="s">
        <v>20</v>
      </c>
      <c r="V35" s="123" t="s">
        <v>22</v>
      </c>
      <c r="W35" s="123" t="s">
        <v>119</v>
      </c>
      <c r="X35" s="125">
        <f>IFERROR(IF(AND(Q34="Probabilidad",Q35="Probabilidad"),(Z34-(+Z34*T35)),IF(Q35="Probabilidad",(I34-(+I34*T35)),IF(Q35="Impacto",Z34,""))),"")</f>
        <v>0.216</v>
      </c>
      <c r="Y35" s="126" t="str">
        <f t="shared" si="1"/>
        <v>Baja</v>
      </c>
      <c r="Z35" s="127">
        <f t="shared" ref="Z35:Z39" si="32">+X35</f>
        <v>0.216</v>
      </c>
      <c r="AA35" s="126" t="str">
        <f t="shared" ca="1" si="3"/>
        <v>Moderado</v>
      </c>
      <c r="AB35" s="127">
        <f ca="1">IFERROR(IF(AND(Q34="Impacto",Q35="Impacto"),(AB28-(+AB28*T35)),IF(Q35="Impacto",($M$34-(+$M$34*T35)),IF(Q35="Probabilidad",AB28,""))),"")</f>
        <v>0.6</v>
      </c>
      <c r="AC35" s="128" t="str">
        <f t="shared" ref="AC35:AC36" ca="1" si="33">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Moderado</v>
      </c>
      <c r="AD35" s="129" t="s">
        <v>32</v>
      </c>
      <c r="AE35" s="130"/>
      <c r="AF35" s="131"/>
      <c r="AG35" s="132"/>
      <c r="AH35" s="132"/>
      <c r="AI35" s="130"/>
      <c r="AJ35" s="131"/>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ht="151.5" customHeight="1" x14ac:dyDescent="0.3">
      <c r="A36" s="189"/>
      <c r="B36" s="192"/>
      <c r="C36" s="192"/>
      <c r="D36" s="192"/>
      <c r="E36" s="195"/>
      <c r="F36" s="192"/>
      <c r="G36" s="198"/>
      <c r="H36" s="201"/>
      <c r="I36" s="183"/>
      <c r="J36" s="204"/>
      <c r="K36" s="183">
        <f ca="1">IF(NOT(ISERROR(MATCH(J36,_xlfn.ANCHORARRAY(#REF!),0))),I49&amp;"Por favor no seleccionar los criterios de impacto",J36)</f>
        <v>0</v>
      </c>
      <c r="L36" s="201"/>
      <c r="M36" s="183"/>
      <c r="N36" s="186"/>
      <c r="O36" s="120">
        <v>3</v>
      </c>
      <c r="P36" s="133"/>
      <c r="Q36" s="122" t="str">
        <f>IF(OR(R36="Preventivo",R36="Detectivo"),"Probabilidad",IF(R36="Correctivo","Impacto",""))</f>
        <v/>
      </c>
      <c r="R36" s="123"/>
      <c r="S36" s="123"/>
      <c r="T36" s="124" t="str">
        <f t="shared" si="31"/>
        <v/>
      </c>
      <c r="U36" s="123"/>
      <c r="V36" s="123"/>
      <c r="W36" s="123"/>
      <c r="X36" s="125" t="str">
        <f>IFERROR(IF(AND(Q35="Probabilidad",Q36="Probabilidad"),(Z35-(+Z35*T36)),IF(AND(Q35="Impacto",Q36="Probabilidad"),(Z34-(+Z34*T36)),IF(Q36="Impacto",Z35,""))),"")</f>
        <v/>
      </c>
      <c r="Y36" s="126" t="str">
        <f t="shared" si="1"/>
        <v/>
      </c>
      <c r="Z36" s="127" t="str">
        <f t="shared" si="32"/>
        <v/>
      </c>
      <c r="AA36" s="126" t="str">
        <f t="shared" si="3"/>
        <v/>
      </c>
      <c r="AB36" s="127" t="str">
        <f>IFERROR(IF(AND(Q35="Impacto",Q36="Impacto"),(AB35-(+AB35*T36)),IF(AND(Q35="Probabilidad",Q36="Impacto"),(AB34-(+AB34*T36)),IF(Q36="Probabilidad",AB35,""))),"")</f>
        <v/>
      </c>
      <c r="AC36" s="128" t="str">
        <f t="shared" si="33"/>
        <v/>
      </c>
      <c r="AD36" s="129"/>
      <c r="AE36" s="130"/>
      <c r="AF36" s="131"/>
      <c r="AG36" s="132"/>
      <c r="AH36" s="132"/>
      <c r="AI36" s="130"/>
      <c r="AJ36" s="131"/>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row>
    <row r="37" spans="1:68" ht="151.5" customHeight="1" x14ac:dyDescent="0.3">
      <c r="A37" s="189"/>
      <c r="B37" s="192"/>
      <c r="C37" s="192"/>
      <c r="D37" s="192"/>
      <c r="E37" s="195"/>
      <c r="F37" s="192"/>
      <c r="G37" s="198"/>
      <c r="H37" s="201"/>
      <c r="I37" s="183"/>
      <c r="J37" s="204"/>
      <c r="K37" s="183">
        <f ca="1">IF(NOT(ISERROR(MATCH(J37,_xlfn.ANCHORARRAY(#REF!),0))),I50&amp;"Por favor no seleccionar los criterios de impacto",J37)</f>
        <v>0</v>
      </c>
      <c r="L37" s="201"/>
      <c r="M37" s="183"/>
      <c r="N37" s="186"/>
      <c r="O37" s="120">
        <v>4</v>
      </c>
      <c r="P37" s="121"/>
      <c r="Q37" s="122" t="str">
        <f t="shared" ref="Q37:Q39" si="34">IF(OR(R37="Preventivo",R37="Detectivo"),"Probabilidad",IF(R37="Correctivo","Impacto",""))</f>
        <v/>
      </c>
      <c r="R37" s="123"/>
      <c r="S37" s="123"/>
      <c r="T37" s="124" t="str">
        <f t="shared" si="31"/>
        <v/>
      </c>
      <c r="U37" s="123"/>
      <c r="V37" s="123"/>
      <c r="W37" s="123"/>
      <c r="X37" s="125" t="str">
        <f t="shared" ref="X37:X39" si="35">IFERROR(IF(AND(Q36="Probabilidad",Q37="Probabilidad"),(Z36-(+Z36*T37)),IF(AND(Q36="Impacto",Q37="Probabilidad"),(Z35-(+Z35*T37)),IF(Q37="Impacto",Z36,""))),"")</f>
        <v/>
      </c>
      <c r="Y37" s="126" t="str">
        <f t="shared" si="1"/>
        <v/>
      </c>
      <c r="Z37" s="127" t="str">
        <f t="shared" si="32"/>
        <v/>
      </c>
      <c r="AA37" s="126" t="str">
        <f t="shared" si="3"/>
        <v/>
      </c>
      <c r="AB37" s="127" t="str">
        <f t="shared" ref="AB37:AB39" si="36">IFERROR(IF(AND(Q36="Impacto",Q37="Impacto"),(AB36-(+AB36*T37)),IF(AND(Q36="Probabilidad",Q37="Impacto"),(AB35-(+AB35*T37)),IF(Q37="Probabilidad",AB36,""))),"")</f>
        <v/>
      </c>
      <c r="AC37" s="128"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29"/>
      <c r="AE37" s="130"/>
      <c r="AF37" s="131"/>
      <c r="AG37" s="132"/>
      <c r="AH37" s="132"/>
      <c r="AI37" s="130"/>
      <c r="AJ37" s="131"/>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row>
    <row r="38" spans="1:68" ht="151.5" customHeight="1" x14ac:dyDescent="0.3">
      <c r="A38" s="189"/>
      <c r="B38" s="192"/>
      <c r="C38" s="192"/>
      <c r="D38" s="192"/>
      <c r="E38" s="195"/>
      <c r="F38" s="192"/>
      <c r="G38" s="198"/>
      <c r="H38" s="201"/>
      <c r="I38" s="183"/>
      <c r="J38" s="204"/>
      <c r="K38" s="183">
        <f ca="1">IF(NOT(ISERROR(MATCH(J38,_xlfn.ANCHORARRAY(#REF!),0))),I51&amp;"Por favor no seleccionar los criterios de impacto",J38)</f>
        <v>0</v>
      </c>
      <c r="L38" s="201"/>
      <c r="M38" s="183"/>
      <c r="N38" s="186"/>
      <c r="O38" s="120">
        <v>5</v>
      </c>
      <c r="P38" s="121"/>
      <c r="Q38" s="122" t="str">
        <f t="shared" si="34"/>
        <v/>
      </c>
      <c r="R38" s="123"/>
      <c r="S38" s="123"/>
      <c r="T38" s="124" t="str">
        <f t="shared" si="31"/>
        <v/>
      </c>
      <c r="U38" s="123"/>
      <c r="V38" s="123"/>
      <c r="W38" s="123"/>
      <c r="X38" s="125" t="str">
        <f t="shared" si="35"/>
        <v/>
      </c>
      <c r="Y38" s="126" t="str">
        <f t="shared" si="1"/>
        <v/>
      </c>
      <c r="Z38" s="127" t="str">
        <f t="shared" si="32"/>
        <v/>
      </c>
      <c r="AA38" s="126" t="str">
        <f t="shared" si="3"/>
        <v/>
      </c>
      <c r="AB38" s="127" t="str">
        <f t="shared" si="36"/>
        <v/>
      </c>
      <c r="AC38" s="128" t="str">
        <f t="shared" ref="AC38:AC39" si="37">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29"/>
      <c r="AE38" s="130"/>
      <c r="AF38" s="131"/>
      <c r="AG38" s="132"/>
      <c r="AH38" s="132"/>
      <c r="AI38" s="130"/>
      <c r="AJ38" s="131"/>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ht="151.5" customHeight="1" x14ac:dyDescent="0.3">
      <c r="A39" s="190"/>
      <c r="B39" s="193"/>
      <c r="C39" s="193"/>
      <c r="D39" s="193"/>
      <c r="E39" s="196"/>
      <c r="F39" s="193"/>
      <c r="G39" s="199"/>
      <c r="H39" s="202"/>
      <c r="I39" s="184"/>
      <c r="J39" s="205"/>
      <c r="K39" s="184">
        <f ca="1">IF(NOT(ISERROR(MATCH(J39,_xlfn.ANCHORARRAY(#REF!),0))),I52&amp;"Por favor no seleccionar los criterios de impacto",J39)</f>
        <v>0</v>
      </c>
      <c r="L39" s="202"/>
      <c r="M39" s="184"/>
      <c r="N39" s="187"/>
      <c r="O39" s="120">
        <v>6</v>
      </c>
      <c r="P39" s="121"/>
      <c r="Q39" s="122" t="str">
        <f t="shared" si="34"/>
        <v/>
      </c>
      <c r="R39" s="123"/>
      <c r="S39" s="123"/>
      <c r="T39" s="124" t="str">
        <f t="shared" si="31"/>
        <v/>
      </c>
      <c r="U39" s="123"/>
      <c r="V39" s="123"/>
      <c r="W39" s="123"/>
      <c r="X39" s="125" t="str">
        <f t="shared" si="35"/>
        <v/>
      </c>
      <c r="Y39" s="126" t="str">
        <f t="shared" si="1"/>
        <v/>
      </c>
      <c r="Z39" s="127" t="str">
        <f t="shared" si="32"/>
        <v/>
      </c>
      <c r="AA39" s="126" t="str">
        <f t="shared" si="3"/>
        <v/>
      </c>
      <c r="AB39" s="127" t="str">
        <f t="shared" si="36"/>
        <v/>
      </c>
      <c r="AC39" s="128" t="str">
        <f t="shared" si="37"/>
        <v/>
      </c>
      <c r="AD39" s="129"/>
      <c r="AE39" s="130"/>
      <c r="AF39" s="131"/>
      <c r="AG39" s="132"/>
      <c r="AH39" s="132"/>
      <c r="AI39" s="130"/>
      <c r="AJ39" s="131"/>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row>
    <row r="40" spans="1:68" ht="151.5" customHeight="1" x14ac:dyDescent="0.3">
      <c r="A40" s="188">
        <v>6</v>
      </c>
      <c r="B40" s="191" t="s">
        <v>133</v>
      </c>
      <c r="C40" s="191" t="s">
        <v>229</v>
      </c>
      <c r="D40" s="191" t="s">
        <v>242</v>
      </c>
      <c r="E40" s="194" t="s">
        <v>243</v>
      </c>
      <c r="F40" s="191" t="s">
        <v>123</v>
      </c>
      <c r="G40" s="197">
        <v>60</v>
      </c>
      <c r="H40" s="200" t="str">
        <f>IF(G40&lt;=0,"",IF(G40&lt;=2,"Muy Baja",IF(G40&lt;=24,"Baja",IF(G40&lt;=500,"Media",IF(G40&lt;=5000,"Alta","Muy Alta")))))</f>
        <v>Media</v>
      </c>
      <c r="I40" s="182">
        <f>IF(H40="","",IF(H40="Muy Baja",0.2,IF(H40="Baja",0.4,IF(H40="Media",0.6,IF(H40="Alta",0.8,IF(H40="Muy Alta",1,))))))</f>
        <v>0.6</v>
      </c>
      <c r="J40" s="203" t="s">
        <v>151</v>
      </c>
      <c r="K40" s="182" t="str">
        <f ca="1">IF(NOT(ISERROR(MATCH(J40,'Tabla Impacto'!$B$221:$B$223,0))),'Tabla Impacto'!$F$223&amp;"Por favor no seleccionar los criterios de impacto(Afectación Económica o presupuestal y Pérdida Reputacional)",J40)</f>
        <v xml:space="preserve">     Entre 100 y 500 SMLMV </v>
      </c>
      <c r="L40" s="200" t="str">
        <f ca="1">IF(OR(K40='Tabla Impacto'!$C$11,K40='Tabla Impacto'!$D$11),"Leve",IF(OR(K40='Tabla Impacto'!$C$12,K40='Tabla Impacto'!$D$12),"Menor",IF(OR(K40='Tabla Impacto'!$C$13,K40='Tabla Impacto'!$D$13),"Moderado",IF(OR(K40='Tabla Impacto'!$C$14,K40='Tabla Impacto'!$D$14),"Mayor",IF(OR(K40='Tabla Impacto'!$C$15,K40='Tabla Impacto'!$D$15),"Catastrófico","")))))</f>
        <v>Mayor</v>
      </c>
      <c r="M40" s="182">
        <f ca="1">IF(L40="","",IF(L40="Leve",0.2,IF(L40="Menor",0.4,IF(L40="Moderado",0.6,IF(L40="Mayor",0.8,IF(L40="Catastrófico",1,))))))</f>
        <v>0.8</v>
      </c>
      <c r="N40" s="185"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Alto</v>
      </c>
      <c r="O40" s="120">
        <v>1</v>
      </c>
      <c r="P40" s="121" t="s">
        <v>241</v>
      </c>
      <c r="Q40" s="122" t="str">
        <f>IF(OR(R40="Preventivo",R40="Detectivo"),"Probabilidad",IF(R40="Correctivo","Impacto",""))</f>
        <v/>
      </c>
      <c r="R40" s="123"/>
      <c r="S40" s="123"/>
      <c r="T40" s="124" t="str">
        <f>IF(AND(R40="Preventivo",S40="Automático"),"50%",IF(AND(R40="Preventivo",S40="Manual"),"40%",IF(AND(R40="Detectivo",S40="Automático"),"40%",IF(AND(R40="Detectivo",S40="Manual"),"30%",IF(AND(R40="Correctivo",S40="Automático"),"35%",IF(AND(R40="Correctivo",S40="Manual"),"25%",""))))))</f>
        <v/>
      </c>
      <c r="U40" s="123"/>
      <c r="V40" s="123"/>
      <c r="W40" s="123"/>
      <c r="X40" s="125" t="str">
        <f>IFERROR(IF(Q40="Probabilidad",(I40-(+I40*T40)),IF(Q40="Impacto",I40,"")),"")</f>
        <v/>
      </c>
      <c r="Y40" s="126" t="str">
        <f>IFERROR(IF(X40="","",IF(X40&lt;=0.2,"Muy Baja",IF(X40&lt;=0.4,"Baja",IF(X40&lt;=0.6,"Media",IF(X40&lt;=0.8,"Alta","Muy Alta"))))),"")</f>
        <v/>
      </c>
      <c r="Z40" s="127" t="str">
        <f>+X40</f>
        <v/>
      </c>
      <c r="AA40" s="126" t="str">
        <f>IFERROR(IF(AB40="","",IF(AB40&lt;=0.2,"Leve",IF(AB40&lt;=0.4,"Menor",IF(AB40&lt;=0.6,"Moderado",IF(AB40&lt;=0.8,"Mayor","Catastrófico"))))),"")</f>
        <v/>
      </c>
      <c r="AB40" s="127" t="str">
        <f>IFERROR(IF(Q40="Impacto",(M40-(+M40*T40)),IF(Q40="Probabilidad",M40,"")),"")</f>
        <v/>
      </c>
      <c r="AC40" s="128"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29"/>
      <c r="AE40" s="130"/>
      <c r="AF40" s="131"/>
      <c r="AG40" s="132"/>
      <c r="AH40" s="132"/>
      <c r="AI40" s="130"/>
      <c r="AJ40" s="131"/>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row>
    <row r="41" spans="1:68" ht="151.5" customHeight="1" x14ac:dyDescent="0.3">
      <c r="A41" s="189"/>
      <c r="B41" s="192"/>
      <c r="C41" s="192"/>
      <c r="D41" s="192"/>
      <c r="E41" s="195"/>
      <c r="F41" s="192"/>
      <c r="G41" s="198"/>
      <c r="H41" s="201"/>
      <c r="I41" s="183"/>
      <c r="J41" s="204"/>
      <c r="K41" s="183">
        <f ca="1">IF(NOT(ISERROR(MATCH(J41,_xlfn.ANCHORARRAY(E46),0))),I54&amp;"Por favor no seleccionar los criterios de impacto",J41)</f>
        <v>0</v>
      </c>
      <c r="L41" s="201"/>
      <c r="M41" s="183"/>
      <c r="N41" s="186"/>
      <c r="O41" s="120">
        <v>2</v>
      </c>
      <c r="P41" s="121"/>
      <c r="Q41" s="122" t="str">
        <f>IF(OR(R41="Preventivo",R41="Detectivo"),"Probabilidad",IF(R41="Correctivo","Impacto",""))</f>
        <v/>
      </c>
      <c r="R41" s="123"/>
      <c r="S41" s="123"/>
      <c r="T41" s="124" t="str">
        <f t="shared" ref="T41:T45" si="38">IF(AND(R41="Preventivo",S41="Automático"),"50%",IF(AND(R41="Preventivo",S41="Manual"),"40%",IF(AND(R41="Detectivo",S41="Automático"),"40%",IF(AND(R41="Detectivo",S41="Manual"),"30%",IF(AND(R41="Correctivo",S41="Automático"),"35%",IF(AND(R41="Correctivo",S41="Manual"),"25%",""))))))</f>
        <v/>
      </c>
      <c r="U41" s="123"/>
      <c r="V41" s="123"/>
      <c r="W41" s="123"/>
      <c r="X41" s="125" t="str">
        <f>IFERROR(IF(AND(Q40="Probabilidad",Q41="Probabilidad"),(Z40-(+Z40*T41)),IF(Q41="Probabilidad",(I40-(+I40*T41)),IF(Q41="Impacto",Z40,""))),"")</f>
        <v/>
      </c>
      <c r="Y41" s="126" t="str">
        <f t="shared" si="1"/>
        <v/>
      </c>
      <c r="Z41" s="127" t="str">
        <f t="shared" ref="Z41:Z45" si="39">+X41</f>
        <v/>
      </c>
      <c r="AA41" s="126" t="str">
        <f t="shared" si="3"/>
        <v/>
      </c>
      <c r="AB41" s="127" t="str">
        <f>IFERROR(IF(AND(Q40="Impacto",Q41="Impacto"),(AB34-(+AB34*T41)),IF(Q41="Impacto",($M$40-(+$M$40*T41)),IF(Q41="Probabilidad",AB34,""))),"")</f>
        <v/>
      </c>
      <c r="AC41" s="128" t="str">
        <f t="shared" ref="AC41:AC42" si="40">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29"/>
      <c r="AE41" s="130"/>
      <c r="AF41" s="131"/>
      <c r="AG41" s="132"/>
      <c r="AH41" s="132"/>
      <c r="AI41" s="130"/>
      <c r="AJ41" s="131"/>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row>
    <row r="42" spans="1:68" ht="151.5" customHeight="1" x14ac:dyDescent="0.3">
      <c r="A42" s="189"/>
      <c r="B42" s="192"/>
      <c r="C42" s="192"/>
      <c r="D42" s="192"/>
      <c r="E42" s="195"/>
      <c r="F42" s="192"/>
      <c r="G42" s="198"/>
      <c r="H42" s="201"/>
      <c r="I42" s="183"/>
      <c r="J42" s="204"/>
      <c r="K42" s="183">
        <f ca="1">IF(NOT(ISERROR(MATCH(J42,_xlfn.ANCHORARRAY(E47),0))),I55&amp;"Por favor no seleccionar los criterios de impacto",J42)</f>
        <v>0</v>
      </c>
      <c r="L42" s="201"/>
      <c r="M42" s="183"/>
      <c r="N42" s="186"/>
      <c r="O42" s="120">
        <v>3</v>
      </c>
      <c r="P42" s="133"/>
      <c r="Q42" s="122" t="str">
        <f>IF(OR(R42="Preventivo",R42="Detectivo"),"Probabilidad",IF(R42="Correctivo","Impacto",""))</f>
        <v/>
      </c>
      <c r="R42" s="123"/>
      <c r="S42" s="123"/>
      <c r="T42" s="124" t="str">
        <f t="shared" si="38"/>
        <v/>
      </c>
      <c r="U42" s="123"/>
      <c r="V42" s="123"/>
      <c r="W42" s="123"/>
      <c r="X42" s="125" t="str">
        <f>IFERROR(IF(AND(Q41="Probabilidad",Q42="Probabilidad"),(Z41-(+Z41*T42)),IF(AND(Q41="Impacto",Q42="Probabilidad"),(Z40-(+Z40*T42)),IF(Q42="Impacto",Z41,""))),"")</f>
        <v/>
      </c>
      <c r="Y42" s="126" t="str">
        <f t="shared" si="1"/>
        <v/>
      </c>
      <c r="Z42" s="127" t="str">
        <f t="shared" si="39"/>
        <v/>
      </c>
      <c r="AA42" s="126" t="str">
        <f t="shared" si="3"/>
        <v/>
      </c>
      <c r="AB42" s="127" t="str">
        <f>IFERROR(IF(AND(Q41="Impacto",Q42="Impacto"),(AB41-(+AB41*T42)),IF(AND(Q41="Probabilidad",Q42="Impacto"),(AB40-(+AB40*T42)),IF(Q42="Probabilidad",AB41,""))),"")</f>
        <v/>
      </c>
      <c r="AC42" s="128" t="str">
        <f t="shared" si="40"/>
        <v/>
      </c>
      <c r="AD42" s="129"/>
      <c r="AE42" s="130"/>
      <c r="AF42" s="131"/>
      <c r="AG42" s="132"/>
      <c r="AH42" s="132"/>
      <c r="AI42" s="130"/>
      <c r="AJ42" s="131"/>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row>
    <row r="43" spans="1:68" ht="151.5" customHeight="1" x14ac:dyDescent="0.3">
      <c r="A43" s="189"/>
      <c r="B43" s="192"/>
      <c r="C43" s="192"/>
      <c r="D43" s="192"/>
      <c r="E43" s="195"/>
      <c r="F43" s="192"/>
      <c r="G43" s="198"/>
      <c r="H43" s="201"/>
      <c r="I43" s="183"/>
      <c r="J43" s="204"/>
      <c r="K43" s="183">
        <f ca="1">IF(NOT(ISERROR(MATCH(J43,_xlfn.ANCHORARRAY(E48),0))),I56&amp;"Por favor no seleccionar los criterios de impacto",J43)</f>
        <v>0</v>
      </c>
      <c r="L43" s="201"/>
      <c r="M43" s="183"/>
      <c r="N43" s="186"/>
      <c r="O43" s="120">
        <v>4</v>
      </c>
      <c r="P43" s="121"/>
      <c r="Q43" s="122" t="str">
        <f t="shared" ref="Q43:Q45" si="41">IF(OR(R43="Preventivo",R43="Detectivo"),"Probabilidad",IF(R43="Correctivo","Impacto",""))</f>
        <v/>
      </c>
      <c r="R43" s="123"/>
      <c r="S43" s="123"/>
      <c r="T43" s="124" t="str">
        <f t="shared" si="38"/>
        <v/>
      </c>
      <c r="U43" s="123"/>
      <c r="V43" s="123"/>
      <c r="W43" s="123"/>
      <c r="X43" s="125" t="str">
        <f t="shared" ref="X43:X45" si="42">IFERROR(IF(AND(Q42="Probabilidad",Q43="Probabilidad"),(Z42-(+Z42*T43)),IF(AND(Q42="Impacto",Q43="Probabilidad"),(Z41-(+Z41*T43)),IF(Q43="Impacto",Z42,""))),"")</f>
        <v/>
      </c>
      <c r="Y43" s="126" t="str">
        <f t="shared" si="1"/>
        <v/>
      </c>
      <c r="Z43" s="127" t="str">
        <f t="shared" si="39"/>
        <v/>
      </c>
      <c r="AA43" s="126" t="str">
        <f t="shared" si="3"/>
        <v/>
      </c>
      <c r="AB43" s="127" t="str">
        <f t="shared" ref="AB43:AB45" si="43">IFERROR(IF(AND(Q42="Impacto",Q43="Impacto"),(AB42-(+AB42*T43)),IF(AND(Q42="Probabilidad",Q43="Impacto"),(AB41-(+AB41*T43)),IF(Q43="Probabilidad",AB42,""))),"")</f>
        <v/>
      </c>
      <c r="AC43" s="128"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29"/>
      <c r="AE43" s="130"/>
      <c r="AF43" s="131"/>
      <c r="AG43" s="132"/>
      <c r="AH43" s="132"/>
      <c r="AI43" s="130"/>
      <c r="AJ43" s="131"/>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row>
    <row r="44" spans="1:68" ht="151.5" customHeight="1" x14ac:dyDescent="0.3">
      <c r="A44" s="189"/>
      <c r="B44" s="192"/>
      <c r="C44" s="192"/>
      <c r="D44" s="192"/>
      <c r="E44" s="195"/>
      <c r="F44" s="192"/>
      <c r="G44" s="198"/>
      <c r="H44" s="201"/>
      <c r="I44" s="183"/>
      <c r="J44" s="204"/>
      <c r="K44" s="183">
        <f ca="1">IF(NOT(ISERROR(MATCH(J44,_xlfn.ANCHORARRAY(E49),0))),I57&amp;"Por favor no seleccionar los criterios de impacto",J44)</f>
        <v>0</v>
      </c>
      <c r="L44" s="201"/>
      <c r="M44" s="183"/>
      <c r="N44" s="186"/>
      <c r="O44" s="120">
        <v>5</v>
      </c>
      <c r="P44" s="121"/>
      <c r="Q44" s="122" t="str">
        <f t="shared" si="41"/>
        <v/>
      </c>
      <c r="R44" s="123"/>
      <c r="S44" s="123"/>
      <c r="T44" s="124" t="str">
        <f t="shared" si="38"/>
        <v/>
      </c>
      <c r="U44" s="123"/>
      <c r="V44" s="123"/>
      <c r="W44" s="123"/>
      <c r="X44" s="125" t="str">
        <f t="shared" si="42"/>
        <v/>
      </c>
      <c r="Y44" s="126" t="str">
        <f t="shared" si="1"/>
        <v/>
      </c>
      <c r="Z44" s="127" t="str">
        <f t="shared" si="39"/>
        <v/>
      </c>
      <c r="AA44" s="126" t="str">
        <f t="shared" si="3"/>
        <v/>
      </c>
      <c r="AB44" s="127" t="str">
        <f t="shared" si="43"/>
        <v/>
      </c>
      <c r="AC44" s="128" t="str">
        <f t="shared" ref="AC44" si="44">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29"/>
      <c r="AE44" s="130"/>
      <c r="AF44" s="131"/>
      <c r="AG44" s="132"/>
      <c r="AH44" s="132"/>
      <c r="AI44" s="130"/>
      <c r="AJ44" s="131"/>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row>
    <row r="45" spans="1:68" ht="151.5" customHeight="1" x14ac:dyDescent="0.3">
      <c r="A45" s="190"/>
      <c r="B45" s="193"/>
      <c r="C45" s="193"/>
      <c r="D45" s="193"/>
      <c r="E45" s="196"/>
      <c r="F45" s="193"/>
      <c r="G45" s="199"/>
      <c r="H45" s="202"/>
      <c r="I45" s="184"/>
      <c r="J45" s="205"/>
      <c r="K45" s="184">
        <f ca="1">IF(NOT(ISERROR(MATCH(J45,_xlfn.ANCHORARRAY(E50),0))),I58&amp;"Por favor no seleccionar los criterios de impacto",J45)</f>
        <v>0</v>
      </c>
      <c r="L45" s="202"/>
      <c r="M45" s="184"/>
      <c r="N45" s="187"/>
      <c r="O45" s="120">
        <v>6</v>
      </c>
      <c r="P45" s="121"/>
      <c r="Q45" s="122" t="str">
        <f t="shared" si="41"/>
        <v/>
      </c>
      <c r="R45" s="123"/>
      <c r="S45" s="123"/>
      <c r="T45" s="124" t="str">
        <f t="shared" si="38"/>
        <v/>
      </c>
      <c r="U45" s="123"/>
      <c r="V45" s="123"/>
      <c r="W45" s="123"/>
      <c r="X45" s="125" t="str">
        <f t="shared" si="42"/>
        <v/>
      </c>
      <c r="Y45" s="126" t="str">
        <f t="shared" si="1"/>
        <v/>
      </c>
      <c r="Z45" s="127" t="str">
        <f t="shared" si="39"/>
        <v/>
      </c>
      <c r="AA45" s="126" t="str">
        <f>IFERROR(IF(AB45="","",IF(AB45&lt;=0.2,"Leve",IF(AB45&lt;=0.4,"Menor",IF(AB45&lt;=0.6,"Moderado",IF(AB45&lt;=0.8,"Mayor","Catastrófico"))))),"")</f>
        <v/>
      </c>
      <c r="AB45" s="127" t="str">
        <f t="shared" si="43"/>
        <v/>
      </c>
      <c r="AC45" s="128"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29"/>
      <c r="AE45" s="130"/>
      <c r="AF45" s="131"/>
      <c r="AG45" s="132"/>
      <c r="AH45" s="132"/>
      <c r="AI45" s="130"/>
      <c r="AJ45" s="131"/>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row>
    <row r="46" spans="1:68" ht="151.5" customHeight="1" x14ac:dyDescent="0.3">
      <c r="A46" s="188">
        <v>7</v>
      </c>
      <c r="B46" s="191" t="s">
        <v>134</v>
      </c>
      <c r="C46" s="191" t="s">
        <v>240</v>
      </c>
      <c r="D46" s="191" t="s">
        <v>225</v>
      </c>
      <c r="E46" s="194" t="s">
        <v>226</v>
      </c>
      <c r="F46" s="191" t="s">
        <v>129</v>
      </c>
      <c r="G46" s="197">
        <v>60</v>
      </c>
      <c r="H46" s="200" t="str">
        <f>IF(G46&lt;=0,"",IF(G46&lt;=2,"Muy Baja",IF(G46&lt;=24,"Baja",IF(G46&lt;=500,"Media",IF(G46&lt;=5000,"Alta","Muy Alta")))))</f>
        <v>Media</v>
      </c>
      <c r="I46" s="182">
        <f>IF(H46="","",IF(H46="Muy Baja",0.2,IF(H46="Baja",0.4,IF(H46="Media",0.6,IF(H46="Alta",0.8,IF(H46="Muy Alta",1,))))))</f>
        <v>0.6</v>
      </c>
      <c r="J46" s="203" t="s">
        <v>151</v>
      </c>
      <c r="K46" s="182" t="str">
        <f ca="1">IF(NOT(ISERROR(MATCH(J46,'Tabla Impacto'!$B$221:$B$223,0))),'Tabla Impacto'!$F$223&amp;"Por favor no seleccionar los criterios de impacto(Afectación Económica o presupuestal y Pérdida Reputacional)",J46)</f>
        <v xml:space="preserve">     Entre 100 y 500 SMLMV </v>
      </c>
      <c r="L46" s="200" t="str">
        <f ca="1">IF(OR(K46='Tabla Impacto'!$C$11,K46='Tabla Impacto'!$D$11),"Leve",IF(OR(K46='Tabla Impacto'!$C$12,K46='Tabla Impacto'!$D$12),"Menor",IF(OR(K46='Tabla Impacto'!$C$13,K46='Tabla Impacto'!$D$13),"Moderado",IF(OR(K46='Tabla Impacto'!$C$14,K46='Tabla Impacto'!$D$14),"Mayor",IF(OR(K46='Tabla Impacto'!$C$15,K46='Tabla Impacto'!$D$15),"Catastrófico","")))))</f>
        <v>Mayor</v>
      </c>
      <c r="M46" s="182">
        <f ca="1">IF(L46="","",IF(L46="Leve",0.2,IF(L46="Menor",0.4,IF(L46="Moderado",0.6,IF(L46="Mayor",0.8,IF(L46="Catastrófico",1,))))))</f>
        <v>0.8</v>
      </c>
      <c r="N46" s="185"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Alto</v>
      </c>
      <c r="O46" s="120">
        <v>1</v>
      </c>
      <c r="P46" s="121" t="s">
        <v>244</v>
      </c>
      <c r="Q46" s="122" t="str">
        <f>IF(OR(R46="Preventivo",R46="Detectivo"),"Probabilidad",IF(R46="Correctivo","Impacto",""))</f>
        <v>Probabilidad</v>
      </c>
      <c r="R46" s="123" t="s">
        <v>14</v>
      </c>
      <c r="S46" s="123" t="s">
        <v>9</v>
      </c>
      <c r="T46" s="124" t="str">
        <f>IF(AND(R46="Preventivo",S46="Automático"),"50%",IF(AND(R46="Preventivo",S46="Manual"),"40%",IF(AND(R46="Detectivo",S46="Automático"),"40%",IF(AND(R46="Detectivo",S46="Manual"),"30%",IF(AND(R46="Correctivo",S46="Automático"),"35%",IF(AND(R46="Correctivo",S46="Manual"),"25%",""))))))</f>
        <v>40%</v>
      </c>
      <c r="U46" s="123" t="s">
        <v>19</v>
      </c>
      <c r="V46" s="123" t="s">
        <v>22</v>
      </c>
      <c r="W46" s="123" t="s">
        <v>120</v>
      </c>
      <c r="X46" s="125">
        <f>IFERROR(IF(Q46="Probabilidad",(I46-(+I46*T46)),IF(Q46="Impacto",I46,"")),"")</f>
        <v>0.36</v>
      </c>
      <c r="Y46" s="126" t="str">
        <f>IFERROR(IF(X46="","",IF(X46&lt;=0.2,"Muy Baja",IF(X46&lt;=0.4,"Baja",IF(X46&lt;=0.6,"Media",IF(X46&lt;=0.8,"Alta","Muy Alta"))))),"")</f>
        <v>Baja</v>
      </c>
      <c r="Z46" s="127">
        <f>+X46</f>
        <v>0.36</v>
      </c>
      <c r="AA46" s="126" t="str">
        <f ca="1">IFERROR(IF(AB46="","",IF(AB46&lt;=0.2,"Leve",IF(AB46&lt;=0.4,"Menor",IF(AB46&lt;=0.6,"Moderado",IF(AB46&lt;=0.8,"Mayor","Catastrófico"))))),"")</f>
        <v>Mayor</v>
      </c>
      <c r="AB46" s="127">
        <f ca="1">IFERROR(IF(Q46="Impacto",(M46-(+M46*T46)),IF(Q46="Probabilidad",M46,"")),"")</f>
        <v>0.8</v>
      </c>
      <c r="AC46" s="128" t="str">
        <f ca="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Alto</v>
      </c>
      <c r="AD46" s="129" t="s">
        <v>32</v>
      </c>
      <c r="AE46" s="130"/>
      <c r="AF46" s="131"/>
      <c r="AG46" s="132"/>
      <c r="AH46" s="132"/>
      <c r="AI46" s="130"/>
      <c r="AJ46" s="131"/>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row>
    <row r="47" spans="1:68" ht="151.5" customHeight="1" x14ac:dyDescent="0.3">
      <c r="A47" s="189"/>
      <c r="B47" s="192"/>
      <c r="C47" s="192"/>
      <c r="D47" s="192"/>
      <c r="E47" s="195"/>
      <c r="F47" s="192"/>
      <c r="G47" s="198"/>
      <c r="H47" s="201"/>
      <c r="I47" s="183"/>
      <c r="J47" s="204"/>
      <c r="K47" s="183">
        <f t="shared" ref="K47:K51" ca="1" si="45">IF(NOT(ISERROR(MATCH(J47,_xlfn.ANCHORARRAY(E58),0))),I60&amp;"Por favor no seleccionar los criterios de impacto",J47)</f>
        <v>0</v>
      </c>
      <c r="L47" s="201"/>
      <c r="M47" s="183"/>
      <c r="N47" s="186"/>
      <c r="O47" s="120">
        <v>2</v>
      </c>
      <c r="P47" s="121"/>
      <c r="Q47" s="122" t="str">
        <f>IF(OR(R47="Preventivo",R47="Detectivo"),"Probabilidad",IF(R47="Correctivo","Impacto",""))</f>
        <v/>
      </c>
      <c r="R47" s="123"/>
      <c r="S47" s="123"/>
      <c r="T47" s="124" t="str">
        <f t="shared" ref="T47:T51" si="46">IF(AND(R47="Preventivo",S47="Automático"),"50%",IF(AND(R47="Preventivo",S47="Manual"),"40%",IF(AND(R47="Detectivo",S47="Automático"),"40%",IF(AND(R47="Detectivo",S47="Manual"),"30%",IF(AND(R47="Correctivo",S47="Automático"),"35%",IF(AND(R47="Correctivo",S47="Manual"),"25%",""))))))</f>
        <v/>
      </c>
      <c r="U47" s="123"/>
      <c r="V47" s="123"/>
      <c r="W47" s="123"/>
      <c r="X47" s="125" t="str">
        <f>IFERROR(IF(AND(Q46="Probabilidad",Q47="Probabilidad"),(Z46-(+Z46*T47)),IF(Q47="Probabilidad",(I46-(+I46*T47)),IF(Q47="Impacto",Z46,""))),"")</f>
        <v/>
      </c>
      <c r="Y47" s="126" t="str">
        <f t="shared" si="1"/>
        <v/>
      </c>
      <c r="Z47" s="127" t="str">
        <f t="shared" ref="Z47:Z51" si="47">+X47</f>
        <v/>
      </c>
      <c r="AA47" s="126" t="str">
        <f t="shared" si="3"/>
        <v/>
      </c>
      <c r="AB47" s="127" t="str">
        <f>IFERROR(IF(AND(Q46="Impacto",Q47="Impacto"),(AB40-(+AB40*T47)),IF(Q47="Impacto",($M$46-(+$M$46*T47)),IF(Q47="Probabilidad",AB40,""))),"")</f>
        <v/>
      </c>
      <c r="AC47" s="128" t="str">
        <f t="shared" ref="AC47:AC48" si="48">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29"/>
      <c r="AE47" s="130"/>
      <c r="AF47" s="131"/>
      <c r="AG47" s="132"/>
      <c r="AH47" s="132"/>
      <c r="AI47" s="130"/>
      <c r="AJ47" s="131"/>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row>
    <row r="48" spans="1:68" ht="151.5" customHeight="1" x14ac:dyDescent="0.3">
      <c r="A48" s="189"/>
      <c r="B48" s="192"/>
      <c r="C48" s="192"/>
      <c r="D48" s="192"/>
      <c r="E48" s="195"/>
      <c r="F48" s="192"/>
      <c r="G48" s="198"/>
      <c r="H48" s="201"/>
      <c r="I48" s="183"/>
      <c r="J48" s="204"/>
      <c r="K48" s="183">
        <f t="shared" ca="1" si="45"/>
        <v>0</v>
      </c>
      <c r="L48" s="201"/>
      <c r="M48" s="183"/>
      <c r="N48" s="186"/>
      <c r="O48" s="120">
        <v>3</v>
      </c>
      <c r="P48" s="133"/>
      <c r="Q48" s="122" t="str">
        <f>IF(OR(R48="Preventivo",R48="Detectivo"),"Probabilidad",IF(R48="Correctivo","Impacto",""))</f>
        <v/>
      </c>
      <c r="R48" s="123"/>
      <c r="S48" s="123"/>
      <c r="T48" s="124" t="str">
        <f t="shared" si="46"/>
        <v/>
      </c>
      <c r="U48" s="123"/>
      <c r="V48" s="123"/>
      <c r="W48" s="123"/>
      <c r="X48" s="125" t="str">
        <f>IFERROR(IF(AND(Q47="Probabilidad",Q48="Probabilidad"),(Z47-(+Z47*T48)),IF(AND(Q47="Impacto",Q48="Probabilidad"),(Z46-(+Z46*T48)),IF(Q48="Impacto",Z47,""))),"")</f>
        <v/>
      </c>
      <c r="Y48" s="126" t="str">
        <f t="shared" si="1"/>
        <v/>
      </c>
      <c r="Z48" s="127" t="str">
        <f t="shared" si="47"/>
        <v/>
      </c>
      <c r="AA48" s="126" t="str">
        <f t="shared" si="3"/>
        <v/>
      </c>
      <c r="AB48" s="127" t="str">
        <f>IFERROR(IF(AND(Q47="Impacto",Q48="Impacto"),(AB47-(+AB47*T48)),IF(AND(Q47="Probabilidad",Q48="Impacto"),(AB46-(+AB46*T48)),IF(Q48="Probabilidad",AB47,""))),"")</f>
        <v/>
      </c>
      <c r="AC48" s="128" t="str">
        <f t="shared" si="48"/>
        <v/>
      </c>
      <c r="AD48" s="129"/>
      <c r="AE48" s="130"/>
      <c r="AF48" s="131"/>
      <c r="AG48" s="132"/>
      <c r="AH48" s="132"/>
      <c r="AI48" s="130"/>
      <c r="AJ48" s="131"/>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1:68" ht="151.5" customHeight="1" x14ac:dyDescent="0.3">
      <c r="A49" s="189"/>
      <c r="B49" s="192"/>
      <c r="C49" s="192"/>
      <c r="D49" s="192"/>
      <c r="E49" s="195"/>
      <c r="F49" s="192"/>
      <c r="G49" s="198"/>
      <c r="H49" s="201"/>
      <c r="I49" s="183"/>
      <c r="J49" s="204"/>
      <c r="K49" s="183">
        <f t="shared" ca="1" si="45"/>
        <v>0</v>
      </c>
      <c r="L49" s="201"/>
      <c r="M49" s="183"/>
      <c r="N49" s="186"/>
      <c r="O49" s="120">
        <v>4</v>
      </c>
      <c r="P49" s="121"/>
      <c r="Q49" s="122" t="str">
        <f t="shared" ref="Q49:Q51" si="49">IF(OR(R49="Preventivo",R49="Detectivo"),"Probabilidad",IF(R49="Correctivo","Impacto",""))</f>
        <v/>
      </c>
      <c r="R49" s="123"/>
      <c r="S49" s="123"/>
      <c r="T49" s="124" t="str">
        <f t="shared" si="46"/>
        <v/>
      </c>
      <c r="U49" s="123"/>
      <c r="V49" s="123"/>
      <c r="W49" s="123"/>
      <c r="X49" s="125" t="str">
        <f t="shared" ref="X49:X51" si="50">IFERROR(IF(AND(Q48="Probabilidad",Q49="Probabilidad"),(Z48-(+Z48*T49)),IF(AND(Q48="Impacto",Q49="Probabilidad"),(Z47-(+Z47*T49)),IF(Q49="Impacto",Z48,""))),"")</f>
        <v/>
      </c>
      <c r="Y49" s="126" t="str">
        <f t="shared" si="1"/>
        <v/>
      </c>
      <c r="Z49" s="127" t="str">
        <f t="shared" si="47"/>
        <v/>
      </c>
      <c r="AA49" s="126" t="str">
        <f t="shared" si="3"/>
        <v/>
      </c>
      <c r="AB49" s="127" t="str">
        <f t="shared" ref="AB49:AB51" si="51">IFERROR(IF(AND(Q48="Impacto",Q49="Impacto"),(AB48-(+AB48*T49)),IF(AND(Q48="Probabilidad",Q49="Impacto"),(AB47-(+AB47*T49)),IF(Q49="Probabilidad",AB48,""))),"")</f>
        <v/>
      </c>
      <c r="AC49" s="128"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29"/>
      <c r="AE49" s="130"/>
      <c r="AF49" s="131"/>
      <c r="AG49" s="132"/>
      <c r="AH49" s="132"/>
      <c r="AI49" s="130"/>
      <c r="AJ49" s="131"/>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1:68" ht="151.5" customHeight="1" x14ac:dyDescent="0.3">
      <c r="A50" s="189"/>
      <c r="B50" s="192"/>
      <c r="C50" s="192"/>
      <c r="D50" s="192"/>
      <c r="E50" s="195"/>
      <c r="F50" s="192"/>
      <c r="G50" s="198"/>
      <c r="H50" s="201"/>
      <c r="I50" s="183"/>
      <c r="J50" s="204"/>
      <c r="K50" s="183">
        <f t="shared" ca="1" si="45"/>
        <v>0</v>
      </c>
      <c r="L50" s="201"/>
      <c r="M50" s="183"/>
      <c r="N50" s="186"/>
      <c r="O50" s="120">
        <v>5</v>
      </c>
      <c r="P50" s="121"/>
      <c r="Q50" s="122" t="str">
        <f t="shared" si="49"/>
        <v/>
      </c>
      <c r="R50" s="123"/>
      <c r="S50" s="123"/>
      <c r="T50" s="124" t="str">
        <f t="shared" si="46"/>
        <v/>
      </c>
      <c r="U50" s="123"/>
      <c r="V50" s="123"/>
      <c r="W50" s="123"/>
      <c r="X50" s="125" t="str">
        <f t="shared" si="50"/>
        <v/>
      </c>
      <c r="Y50" s="126" t="str">
        <f t="shared" si="1"/>
        <v/>
      </c>
      <c r="Z50" s="127" t="str">
        <f t="shared" si="47"/>
        <v/>
      </c>
      <c r="AA50" s="126" t="str">
        <f t="shared" si="3"/>
        <v/>
      </c>
      <c r="AB50" s="127" t="str">
        <f t="shared" si="51"/>
        <v/>
      </c>
      <c r="AC50" s="128" t="str">
        <f t="shared" ref="AC50:AC51" si="52">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29"/>
      <c r="AE50" s="130"/>
      <c r="AF50" s="131"/>
      <c r="AG50" s="132"/>
      <c r="AH50" s="132"/>
      <c r="AI50" s="130"/>
      <c r="AJ50" s="131"/>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68" ht="151.5" customHeight="1" x14ac:dyDescent="0.3">
      <c r="A51" s="190"/>
      <c r="B51" s="193"/>
      <c r="C51" s="193"/>
      <c r="D51" s="193"/>
      <c r="E51" s="196"/>
      <c r="F51" s="193"/>
      <c r="G51" s="199"/>
      <c r="H51" s="202"/>
      <c r="I51" s="184"/>
      <c r="J51" s="205"/>
      <c r="K51" s="184">
        <f t="shared" ca="1" si="45"/>
        <v>0</v>
      </c>
      <c r="L51" s="202"/>
      <c r="M51" s="184"/>
      <c r="N51" s="187"/>
      <c r="O51" s="120">
        <v>6</v>
      </c>
      <c r="P51" s="121"/>
      <c r="Q51" s="122" t="str">
        <f t="shared" si="49"/>
        <v/>
      </c>
      <c r="R51" s="123"/>
      <c r="S51" s="123"/>
      <c r="T51" s="124" t="str">
        <f t="shared" si="46"/>
        <v/>
      </c>
      <c r="U51" s="123"/>
      <c r="V51" s="123"/>
      <c r="W51" s="123"/>
      <c r="X51" s="125" t="str">
        <f t="shared" si="50"/>
        <v/>
      </c>
      <c r="Y51" s="126" t="str">
        <f t="shared" si="1"/>
        <v/>
      </c>
      <c r="Z51" s="127" t="str">
        <f t="shared" si="47"/>
        <v/>
      </c>
      <c r="AA51" s="126" t="str">
        <f t="shared" si="3"/>
        <v/>
      </c>
      <c r="AB51" s="127" t="str">
        <f t="shared" si="51"/>
        <v/>
      </c>
      <c r="AC51" s="128" t="str">
        <f t="shared" si="52"/>
        <v/>
      </c>
      <c r="AD51" s="129"/>
      <c r="AE51" s="130"/>
      <c r="AF51" s="131"/>
      <c r="AG51" s="132"/>
      <c r="AH51" s="132"/>
      <c r="AI51" s="130"/>
      <c r="AJ51" s="131"/>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68" ht="151.5" customHeight="1" x14ac:dyDescent="0.3">
      <c r="A52" s="188">
        <v>8</v>
      </c>
      <c r="B52" s="191" t="s">
        <v>134</v>
      </c>
      <c r="C52" s="137" t="s">
        <v>245</v>
      </c>
      <c r="D52" s="137" t="s">
        <v>246</v>
      </c>
      <c r="E52" s="138" t="s">
        <v>247</v>
      </c>
      <c r="F52" s="191" t="s">
        <v>123</v>
      </c>
      <c r="G52" s="197">
        <v>60</v>
      </c>
      <c r="H52" s="200" t="str">
        <f>IF(G52&lt;=0,"",IF(G52&lt;=2,"Muy Baja",IF(G52&lt;=24,"Baja",IF(G52&lt;=500,"Media",IF(G52&lt;=5000,"Alta","Muy Alta")))))</f>
        <v>Media</v>
      </c>
      <c r="I52" s="182">
        <f>IF(H52="","",IF(H52="Muy Baja",0.2,IF(H52="Baja",0.4,IF(H52="Media",0.6,IF(H52="Alta",0.8,IF(H52="Muy Alta",1,))))))</f>
        <v>0.6</v>
      </c>
      <c r="J52" s="203" t="s">
        <v>149</v>
      </c>
      <c r="K52" s="182" t="str">
        <f ca="1">IF(NOT(ISERROR(MATCH(J52,'Tabla Impacto'!$B$221:$B$223,0))),'Tabla Impacto'!$F$223&amp;"Por favor no seleccionar los criterios de impacto(Afectación Económica o presupuestal y Pérdida Reputacional)",J52)</f>
        <v xml:space="preserve">     Entre 50 y 100 SMLMV </v>
      </c>
      <c r="L52" s="200" t="str">
        <f ca="1">IF(OR(K52='Tabla Impacto'!$C$11,K52='Tabla Impacto'!$D$11),"Leve",IF(OR(K52='Tabla Impacto'!$C$12,K52='Tabla Impacto'!$D$12),"Menor",IF(OR(K52='Tabla Impacto'!$C$13,K52='Tabla Impacto'!$D$13),"Moderado",IF(OR(K52='Tabla Impacto'!$C$14,K52='Tabla Impacto'!$D$14),"Mayor",IF(OR(K52='Tabla Impacto'!$C$15,K52='Tabla Impacto'!$D$15),"Catastrófico","")))))</f>
        <v>Moderado</v>
      </c>
      <c r="M52" s="182">
        <f ca="1">IF(L52="","",IF(L52="Leve",0.2,IF(L52="Menor",0.4,IF(L52="Moderado",0.6,IF(L52="Mayor",0.8,IF(L52="Catastrófico",1,))))))</f>
        <v>0.6</v>
      </c>
      <c r="N52" s="185"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Moderado</v>
      </c>
      <c r="O52" s="120">
        <v>1</v>
      </c>
      <c r="P52" s="121" t="s">
        <v>251</v>
      </c>
      <c r="Q52" s="122" t="str">
        <f>IF(OR(R52="Preventivo",R52="Detectivo"),"Probabilidad",IF(R52="Correctivo","Impacto",""))</f>
        <v>Probabilidad</v>
      </c>
      <c r="R52" s="123" t="s">
        <v>14</v>
      </c>
      <c r="S52" s="123" t="s">
        <v>9</v>
      </c>
      <c r="T52" s="124" t="str">
        <f>IF(AND(R52="Preventivo",S52="Automático"),"50%",IF(AND(R52="Preventivo",S52="Manual"),"40%",IF(AND(R52="Detectivo",S52="Automático"),"40%",IF(AND(R52="Detectivo",S52="Manual"),"30%",IF(AND(R52="Correctivo",S52="Automático"),"35%",IF(AND(R52="Correctivo",S52="Manual"),"25%",""))))))</f>
        <v>40%</v>
      </c>
      <c r="U52" s="123" t="s">
        <v>20</v>
      </c>
      <c r="V52" s="123" t="s">
        <v>22</v>
      </c>
      <c r="W52" s="123" t="s">
        <v>120</v>
      </c>
      <c r="X52" s="125">
        <f>IFERROR(IF(Q52="Probabilidad",(I52-(+I52*T52)),IF(Q52="Impacto",I52,"")),"")</f>
        <v>0.36</v>
      </c>
      <c r="Y52" s="126" t="str">
        <f>IFERROR(IF(X52="","",IF(X52&lt;=0.2,"Muy Baja",IF(X52&lt;=0.4,"Baja",IF(X52&lt;=0.6,"Media",IF(X52&lt;=0.8,"Alta","Muy Alta"))))),"")</f>
        <v>Baja</v>
      </c>
      <c r="Z52" s="127">
        <f>+X52</f>
        <v>0.36</v>
      </c>
      <c r="AA52" s="126" t="str">
        <f ca="1">IFERROR(IF(AB52="","",IF(AB52&lt;=0.2,"Leve",IF(AB52&lt;=0.4,"Menor",IF(AB52&lt;=0.6,"Moderado",IF(AB52&lt;=0.8,"Mayor","Catastrófico"))))),"")</f>
        <v>Moderado</v>
      </c>
      <c r="AB52" s="127">
        <f ca="1">IFERROR(IF(Q52="Impacto",(M52-(+M52*T52)),IF(Q52="Probabilidad",M52,"")),"")</f>
        <v>0.6</v>
      </c>
      <c r="AC52" s="128" t="str">
        <f ca="1">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Moderado</v>
      </c>
      <c r="AD52" s="129"/>
      <c r="AE52" s="130"/>
      <c r="AF52" s="131"/>
      <c r="AG52" s="132"/>
      <c r="AH52" s="132"/>
      <c r="AI52" s="130"/>
      <c r="AJ52" s="131"/>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68" ht="151.5" customHeight="1" x14ac:dyDescent="0.3">
      <c r="A53" s="189"/>
      <c r="B53" s="192"/>
      <c r="C53" s="135"/>
      <c r="D53" s="135"/>
      <c r="E53" s="136"/>
      <c r="F53" s="192"/>
      <c r="G53" s="198"/>
      <c r="H53" s="201"/>
      <c r="I53" s="183"/>
      <c r="J53" s="204"/>
      <c r="K53" s="183">
        <f ca="1">IF(NOT(ISERROR(MATCH(J53,_xlfn.ANCHORARRAY(E64),0))),I66&amp;"Por favor no seleccionar los criterios de impacto",J53)</f>
        <v>0</v>
      </c>
      <c r="L53" s="201"/>
      <c r="M53" s="183"/>
      <c r="N53" s="186"/>
      <c r="O53" s="120">
        <v>2</v>
      </c>
      <c r="P53" s="121"/>
      <c r="Q53" s="122" t="str">
        <f>IF(OR(R53="Preventivo",R53="Detectivo"),"Probabilidad",IF(R53="Correctivo","Impacto",""))</f>
        <v/>
      </c>
      <c r="R53" s="123"/>
      <c r="S53" s="123"/>
      <c r="T53" s="124" t="str">
        <f t="shared" ref="T53:T57" si="53">IF(AND(R53="Preventivo",S53="Automático"),"50%",IF(AND(R53="Preventivo",S53="Manual"),"40%",IF(AND(R53="Detectivo",S53="Automático"),"40%",IF(AND(R53="Detectivo",S53="Manual"),"30%",IF(AND(R53="Correctivo",S53="Automático"),"35%",IF(AND(R53="Correctivo",S53="Manual"),"25%",""))))))</f>
        <v/>
      </c>
      <c r="U53" s="123"/>
      <c r="V53" s="123"/>
      <c r="W53" s="123"/>
      <c r="X53" s="125" t="str">
        <f>IFERROR(IF(AND(Q52="Probabilidad",Q53="Probabilidad"),(Z52-(+Z52*T53)),IF(Q53="Probabilidad",(I52-(+I52*T53)),IF(Q53="Impacto",Z52,""))),"")</f>
        <v/>
      </c>
      <c r="Y53" s="126" t="str">
        <f t="shared" si="1"/>
        <v/>
      </c>
      <c r="Z53" s="127" t="str">
        <f t="shared" ref="Z53:Z57" si="54">+X53</f>
        <v/>
      </c>
      <c r="AA53" s="126" t="str">
        <f t="shared" si="3"/>
        <v/>
      </c>
      <c r="AB53" s="127" t="str">
        <f>IFERROR(IF(AND(Q52="Impacto",Q53="Impacto"),(AB46-(+AB46*T53)),IF(Q53="Impacto",($M$52-(+$M$52*T53)),IF(Q53="Probabilidad",AB46,""))),"")</f>
        <v/>
      </c>
      <c r="AC53" s="128" t="str">
        <f t="shared" ref="AC53:AC54" si="55">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29"/>
      <c r="AE53" s="130"/>
      <c r="AF53" s="131"/>
      <c r="AG53" s="132"/>
      <c r="AH53" s="132"/>
      <c r="AI53" s="130"/>
      <c r="AJ53" s="131"/>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row>
    <row r="54" spans="1:68" ht="151.5" customHeight="1" x14ac:dyDescent="0.3">
      <c r="A54" s="189"/>
      <c r="B54" s="192"/>
      <c r="C54" s="135"/>
      <c r="D54" s="135"/>
      <c r="E54" s="136"/>
      <c r="F54" s="192"/>
      <c r="G54" s="198"/>
      <c r="H54" s="201"/>
      <c r="I54" s="183"/>
      <c r="J54" s="204"/>
      <c r="K54" s="183">
        <f ca="1">IF(NOT(ISERROR(MATCH(J54,_xlfn.ANCHORARRAY(E65),0))),I67&amp;"Por favor no seleccionar los criterios de impacto",J54)</f>
        <v>0</v>
      </c>
      <c r="L54" s="201"/>
      <c r="M54" s="183"/>
      <c r="N54" s="186"/>
      <c r="O54" s="120">
        <v>3</v>
      </c>
      <c r="P54" s="133"/>
      <c r="Q54" s="122" t="str">
        <f>IF(OR(R54="Preventivo",R54="Detectivo"),"Probabilidad",IF(R54="Correctivo","Impacto",""))</f>
        <v/>
      </c>
      <c r="R54" s="123"/>
      <c r="S54" s="123"/>
      <c r="T54" s="124" t="str">
        <f t="shared" si="53"/>
        <v/>
      </c>
      <c r="U54" s="123"/>
      <c r="V54" s="123"/>
      <c r="W54" s="123"/>
      <c r="X54" s="125" t="str">
        <f>IFERROR(IF(AND(Q53="Probabilidad",Q54="Probabilidad"),(Z53-(+Z53*T54)),IF(AND(Q53="Impacto",Q54="Probabilidad"),(Z52-(+Z52*T54)),IF(Q54="Impacto",Z53,""))),"")</f>
        <v/>
      </c>
      <c r="Y54" s="126" t="str">
        <f t="shared" si="1"/>
        <v/>
      </c>
      <c r="Z54" s="127" t="str">
        <f t="shared" si="54"/>
        <v/>
      </c>
      <c r="AA54" s="126" t="str">
        <f t="shared" si="3"/>
        <v/>
      </c>
      <c r="AB54" s="127" t="str">
        <f>IFERROR(IF(AND(Q53="Impacto",Q54="Impacto"),(AB53-(+AB53*T54)),IF(AND(Q53="Probabilidad",Q54="Impacto"),(AB52-(+AB52*T54)),IF(Q54="Probabilidad",AB53,""))),"")</f>
        <v/>
      </c>
      <c r="AC54" s="128" t="str">
        <f t="shared" si="55"/>
        <v/>
      </c>
      <c r="AD54" s="129"/>
      <c r="AE54" s="130"/>
      <c r="AF54" s="131"/>
      <c r="AG54" s="132"/>
      <c r="AH54" s="132"/>
      <c r="AI54" s="130"/>
      <c r="AJ54" s="131"/>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row>
    <row r="55" spans="1:68" ht="151.5" customHeight="1" x14ac:dyDescent="0.3">
      <c r="A55" s="189"/>
      <c r="B55" s="192"/>
      <c r="C55" s="135"/>
      <c r="D55" s="135"/>
      <c r="E55" s="136"/>
      <c r="F55" s="192"/>
      <c r="G55" s="198"/>
      <c r="H55" s="201"/>
      <c r="I55" s="183"/>
      <c r="J55" s="204"/>
      <c r="K55" s="183">
        <f ca="1">IF(NOT(ISERROR(MATCH(J55,_xlfn.ANCHORARRAY(E66),0))),I68&amp;"Por favor no seleccionar los criterios de impacto",J55)</f>
        <v>0</v>
      </c>
      <c r="L55" s="201"/>
      <c r="M55" s="183"/>
      <c r="N55" s="186"/>
      <c r="O55" s="120">
        <v>4</v>
      </c>
      <c r="P55" s="121"/>
      <c r="Q55" s="122" t="str">
        <f t="shared" ref="Q55:Q57" si="56">IF(OR(R55="Preventivo",R55="Detectivo"),"Probabilidad",IF(R55="Correctivo","Impacto",""))</f>
        <v/>
      </c>
      <c r="R55" s="123"/>
      <c r="S55" s="123"/>
      <c r="T55" s="124" t="str">
        <f t="shared" si="53"/>
        <v/>
      </c>
      <c r="U55" s="123"/>
      <c r="V55" s="123"/>
      <c r="W55" s="123"/>
      <c r="X55" s="125" t="str">
        <f t="shared" ref="X55:X57" si="57">IFERROR(IF(AND(Q54="Probabilidad",Q55="Probabilidad"),(Z54-(+Z54*T55)),IF(AND(Q54="Impacto",Q55="Probabilidad"),(Z53-(+Z53*T55)),IF(Q55="Impacto",Z54,""))),"")</f>
        <v/>
      </c>
      <c r="Y55" s="126" t="str">
        <f t="shared" si="1"/>
        <v/>
      </c>
      <c r="Z55" s="127" t="str">
        <f t="shared" si="54"/>
        <v/>
      </c>
      <c r="AA55" s="126" t="str">
        <f t="shared" si="3"/>
        <v/>
      </c>
      <c r="AB55" s="127" t="str">
        <f t="shared" ref="AB55:AB57" si="58">IFERROR(IF(AND(Q54="Impacto",Q55="Impacto"),(AB54-(+AB54*T55)),IF(AND(Q54="Probabilidad",Q55="Impacto"),(AB53-(+AB53*T55)),IF(Q55="Probabilidad",AB54,""))),"")</f>
        <v/>
      </c>
      <c r="AC55" s="128"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29"/>
      <c r="AE55" s="130"/>
      <c r="AF55" s="131"/>
      <c r="AG55" s="132"/>
      <c r="AH55" s="132"/>
      <c r="AI55" s="130"/>
      <c r="AJ55" s="131"/>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row>
    <row r="56" spans="1:68" ht="151.5" customHeight="1" x14ac:dyDescent="0.3">
      <c r="A56" s="189"/>
      <c r="B56" s="192"/>
      <c r="C56" s="135"/>
      <c r="D56" s="135"/>
      <c r="E56" s="136"/>
      <c r="F56" s="192"/>
      <c r="G56" s="198"/>
      <c r="H56" s="201"/>
      <c r="I56" s="183"/>
      <c r="J56" s="204"/>
      <c r="K56" s="183">
        <f ca="1">IF(NOT(ISERROR(MATCH(J56,_xlfn.ANCHORARRAY(E67),0))),I69&amp;"Por favor no seleccionar los criterios de impacto",J56)</f>
        <v>0</v>
      </c>
      <c r="L56" s="201"/>
      <c r="M56" s="183"/>
      <c r="N56" s="186"/>
      <c r="O56" s="120">
        <v>5</v>
      </c>
      <c r="P56" s="121"/>
      <c r="Q56" s="122" t="str">
        <f t="shared" si="56"/>
        <v/>
      </c>
      <c r="R56" s="123"/>
      <c r="S56" s="123"/>
      <c r="T56" s="124" t="str">
        <f t="shared" si="53"/>
        <v/>
      </c>
      <c r="U56" s="123"/>
      <c r="V56" s="123"/>
      <c r="W56" s="123"/>
      <c r="X56" s="125" t="str">
        <f t="shared" si="57"/>
        <v/>
      </c>
      <c r="Y56" s="126" t="str">
        <f t="shared" si="1"/>
        <v/>
      </c>
      <c r="Z56" s="127" t="str">
        <f t="shared" si="54"/>
        <v/>
      </c>
      <c r="AA56" s="126" t="str">
        <f t="shared" si="3"/>
        <v/>
      </c>
      <c r="AB56" s="127" t="str">
        <f t="shared" si="58"/>
        <v/>
      </c>
      <c r="AC56" s="128" t="str">
        <f t="shared" ref="AC56:AC57" si="59">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29"/>
      <c r="AE56" s="130"/>
      <c r="AF56" s="131"/>
      <c r="AG56" s="132"/>
      <c r="AH56" s="132"/>
      <c r="AI56" s="130"/>
      <c r="AJ56" s="131"/>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row>
    <row r="57" spans="1:68" ht="151.5" customHeight="1" x14ac:dyDescent="0.3">
      <c r="A57" s="190"/>
      <c r="B57" s="193"/>
      <c r="C57" s="135"/>
      <c r="D57" s="135"/>
      <c r="E57" s="136"/>
      <c r="F57" s="193"/>
      <c r="G57" s="199"/>
      <c r="H57" s="202"/>
      <c r="I57" s="184"/>
      <c r="J57" s="205"/>
      <c r="K57" s="184">
        <f ca="1">IF(NOT(ISERROR(MATCH(J57,_xlfn.ANCHORARRAY(E68),0))),I70&amp;"Por favor no seleccionar los criterios de impacto",J57)</f>
        <v>0</v>
      </c>
      <c r="L57" s="202"/>
      <c r="M57" s="184"/>
      <c r="N57" s="187"/>
      <c r="O57" s="120">
        <v>6</v>
      </c>
      <c r="P57" s="121"/>
      <c r="Q57" s="122" t="str">
        <f t="shared" si="56"/>
        <v/>
      </c>
      <c r="R57" s="123"/>
      <c r="S57" s="123"/>
      <c r="T57" s="124" t="str">
        <f t="shared" si="53"/>
        <v/>
      </c>
      <c r="U57" s="123"/>
      <c r="V57" s="123"/>
      <c r="W57" s="123"/>
      <c r="X57" s="125" t="str">
        <f t="shared" si="57"/>
        <v/>
      </c>
      <c r="Y57" s="126" t="str">
        <f t="shared" si="1"/>
        <v/>
      </c>
      <c r="Z57" s="127" t="str">
        <f t="shared" si="54"/>
        <v/>
      </c>
      <c r="AA57" s="126" t="str">
        <f t="shared" si="3"/>
        <v/>
      </c>
      <c r="AB57" s="127" t="str">
        <f t="shared" si="58"/>
        <v/>
      </c>
      <c r="AC57" s="128" t="str">
        <f t="shared" si="59"/>
        <v/>
      </c>
      <c r="AD57" s="129"/>
      <c r="AE57" s="130"/>
      <c r="AF57" s="131"/>
      <c r="AG57" s="132"/>
      <c r="AH57" s="132"/>
      <c r="AI57" s="130"/>
      <c r="AJ57" s="131"/>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row>
    <row r="58" spans="1:68" ht="151.5" customHeight="1" x14ac:dyDescent="0.3">
      <c r="A58" s="188">
        <v>9</v>
      </c>
      <c r="B58" s="191"/>
      <c r="C58" s="191"/>
      <c r="D58" s="191"/>
      <c r="E58" s="194"/>
      <c r="F58" s="191"/>
      <c r="G58" s="197"/>
      <c r="H58" s="200" t="str">
        <f>IF(G58&lt;=0,"",IF(G58&lt;=2,"Muy Baja",IF(G58&lt;=24,"Baja",IF(G58&lt;=500,"Media",IF(G58&lt;=5000,"Alta","Muy Alta")))))</f>
        <v/>
      </c>
      <c r="I58" s="182" t="str">
        <f>IF(H58="","",IF(H58="Muy Baja",0.2,IF(H58="Baja",0.4,IF(H58="Media",0.6,IF(H58="Alta",0.8,IF(H58="Muy Alta",1,))))))</f>
        <v/>
      </c>
      <c r="J58" s="203"/>
      <c r="K58" s="182">
        <f ca="1">IF(NOT(ISERROR(MATCH(J58,'Tabla Impacto'!$B$221:$B$223,0))),'Tabla Impacto'!$F$223&amp;"Por favor no seleccionar los criterios de impacto(Afectación Económica o presupuestal y Pérdida Reputacional)",J58)</f>
        <v>0</v>
      </c>
      <c r="L58" s="200" t="str">
        <f ca="1">IF(OR(K58='Tabla Impacto'!$C$11,K58='Tabla Impacto'!$D$11),"Leve",IF(OR(K58='Tabla Impacto'!$C$12,K58='Tabla Impacto'!$D$12),"Menor",IF(OR(K58='Tabla Impacto'!$C$13,K58='Tabla Impacto'!$D$13),"Moderado",IF(OR(K58='Tabla Impacto'!$C$14,K58='Tabla Impacto'!$D$14),"Mayor",IF(OR(K58='Tabla Impacto'!$C$15,K58='Tabla Impacto'!$D$15),"Catastrófico","")))))</f>
        <v/>
      </c>
      <c r="M58" s="182" t="str">
        <f ca="1">IF(L58="","",IF(L58="Leve",0.2,IF(L58="Menor",0.4,IF(L58="Moderado",0.6,IF(L58="Mayor",0.8,IF(L58="Catastrófico",1,))))))</f>
        <v/>
      </c>
      <c r="N58" s="185"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0">
        <v>1</v>
      </c>
      <c r="P58" s="121"/>
      <c r="Q58" s="122" t="str">
        <f>IF(OR(R58="Preventivo",R58="Detectivo"),"Probabilidad",IF(R58="Correctivo","Impacto",""))</f>
        <v/>
      </c>
      <c r="R58" s="123"/>
      <c r="S58" s="123"/>
      <c r="T58" s="124" t="str">
        <f>IF(AND(R58="Preventivo",S58="Automático"),"50%",IF(AND(R58="Preventivo",S58="Manual"),"40%",IF(AND(R58="Detectivo",S58="Automático"),"40%",IF(AND(R58="Detectivo",S58="Manual"),"30%",IF(AND(R58="Correctivo",S58="Automático"),"35%",IF(AND(R58="Correctivo",S58="Manual"),"25%",""))))))</f>
        <v/>
      </c>
      <c r="U58" s="123"/>
      <c r="V58" s="123"/>
      <c r="W58" s="123"/>
      <c r="X58" s="125" t="str">
        <f>IFERROR(IF(Q58="Probabilidad",(I58-(+I58*T58)),IF(Q58="Impacto",I58,"")),"")</f>
        <v/>
      </c>
      <c r="Y58" s="126" t="str">
        <f>IFERROR(IF(X58="","",IF(X58&lt;=0.2,"Muy Baja",IF(X58&lt;=0.4,"Baja",IF(X58&lt;=0.6,"Media",IF(X58&lt;=0.8,"Alta","Muy Alta"))))),"")</f>
        <v/>
      </c>
      <c r="Z58" s="127" t="str">
        <f>+X58</f>
        <v/>
      </c>
      <c r="AA58" s="126" t="str">
        <f>IFERROR(IF(AB58="","",IF(AB58&lt;=0.2,"Leve",IF(AB58&lt;=0.4,"Menor",IF(AB58&lt;=0.6,"Moderado",IF(AB58&lt;=0.8,"Mayor","Catastrófico"))))),"")</f>
        <v/>
      </c>
      <c r="AB58" s="127" t="str">
        <f>IFERROR(IF(Q58="Impacto",(M58-(+M58*T58)),IF(Q58="Probabilidad",M58,"")),"")</f>
        <v/>
      </c>
      <c r="AC58" s="128"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29"/>
      <c r="AE58" s="130"/>
      <c r="AF58" s="131"/>
      <c r="AG58" s="132"/>
      <c r="AH58" s="132"/>
      <c r="AI58" s="130"/>
      <c r="AJ58" s="131"/>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row>
    <row r="59" spans="1:68" ht="151.5" customHeight="1" x14ac:dyDescent="0.3">
      <c r="A59" s="189"/>
      <c r="B59" s="192"/>
      <c r="C59" s="192"/>
      <c r="D59" s="192"/>
      <c r="E59" s="195"/>
      <c r="F59" s="192"/>
      <c r="G59" s="198"/>
      <c r="H59" s="201"/>
      <c r="I59" s="183"/>
      <c r="J59" s="204"/>
      <c r="K59" s="183">
        <f ca="1">IF(NOT(ISERROR(MATCH(J59,_xlfn.ANCHORARRAY(E70),0))),I72&amp;"Por favor no seleccionar los criterios de impacto",J59)</f>
        <v>0</v>
      </c>
      <c r="L59" s="201"/>
      <c r="M59" s="183"/>
      <c r="N59" s="186"/>
      <c r="O59" s="120">
        <v>2</v>
      </c>
      <c r="P59" s="121"/>
      <c r="Q59" s="122" t="str">
        <f>IF(OR(R59="Preventivo",R59="Detectivo"),"Probabilidad",IF(R59="Correctivo","Impacto",""))</f>
        <v/>
      </c>
      <c r="R59" s="123"/>
      <c r="S59" s="123"/>
      <c r="T59" s="124" t="str">
        <f t="shared" ref="T59:T63" si="60">IF(AND(R59="Preventivo",S59="Automático"),"50%",IF(AND(R59="Preventivo",S59="Manual"),"40%",IF(AND(R59="Detectivo",S59="Automático"),"40%",IF(AND(R59="Detectivo",S59="Manual"),"30%",IF(AND(R59="Correctivo",S59="Automático"),"35%",IF(AND(R59="Correctivo",S59="Manual"),"25%",""))))))</f>
        <v/>
      </c>
      <c r="U59" s="123"/>
      <c r="V59" s="123"/>
      <c r="W59" s="123"/>
      <c r="X59" s="125" t="str">
        <f>IFERROR(IF(AND(Q58="Probabilidad",Q59="Probabilidad"),(Z58-(+Z58*T59)),IF(Q59="Probabilidad",(I58-(+I58*T59)),IF(Q59="Impacto",Z58,""))),"")</f>
        <v/>
      </c>
      <c r="Y59" s="126" t="str">
        <f t="shared" si="1"/>
        <v/>
      </c>
      <c r="Z59" s="127" t="str">
        <f t="shared" ref="Z59:Z63" si="61">+X59</f>
        <v/>
      </c>
      <c r="AA59" s="126" t="str">
        <f t="shared" si="3"/>
        <v/>
      </c>
      <c r="AB59" s="127" t="str">
        <f>IFERROR(IF(AND(Q58="Impacto",Q59="Impacto"),(AB52-(+AB52*T59)),IF(Q59="Impacto",($M$58-(+$M$58*T59)),IF(Q59="Probabilidad",AB52,""))),"")</f>
        <v/>
      </c>
      <c r="AC59" s="128" t="str">
        <f t="shared" ref="AC59:AC60" si="62">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29"/>
      <c r="AE59" s="130"/>
      <c r="AF59" s="131"/>
      <c r="AG59" s="132"/>
      <c r="AH59" s="132"/>
      <c r="AI59" s="130"/>
      <c r="AJ59" s="131"/>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row>
    <row r="60" spans="1:68" ht="151.5" customHeight="1" x14ac:dyDescent="0.3">
      <c r="A60" s="189"/>
      <c r="B60" s="192"/>
      <c r="C60" s="192"/>
      <c r="D60" s="192"/>
      <c r="E60" s="195"/>
      <c r="F60" s="192"/>
      <c r="G60" s="198"/>
      <c r="H60" s="201"/>
      <c r="I60" s="183"/>
      <c r="J60" s="204"/>
      <c r="K60" s="183">
        <f ca="1">IF(NOT(ISERROR(MATCH(J60,_xlfn.ANCHORARRAY(E71),0))),I73&amp;"Por favor no seleccionar los criterios de impacto",J60)</f>
        <v>0</v>
      </c>
      <c r="L60" s="201"/>
      <c r="M60" s="183"/>
      <c r="N60" s="186"/>
      <c r="O60" s="120">
        <v>3</v>
      </c>
      <c r="P60" s="133"/>
      <c r="Q60" s="122" t="str">
        <f>IF(OR(R60="Preventivo",R60="Detectivo"),"Probabilidad",IF(R60="Correctivo","Impacto",""))</f>
        <v/>
      </c>
      <c r="R60" s="123"/>
      <c r="S60" s="123"/>
      <c r="T60" s="124" t="str">
        <f t="shared" si="60"/>
        <v/>
      </c>
      <c r="U60" s="123"/>
      <c r="V60" s="123"/>
      <c r="W60" s="123"/>
      <c r="X60" s="125" t="str">
        <f>IFERROR(IF(AND(Q59="Probabilidad",Q60="Probabilidad"),(Z59-(+Z59*T60)),IF(AND(Q59="Impacto",Q60="Probabilidad"),(Z58-(+Z58*T60)),IF(Q60="Impacto",Z59,""))),"")</f>
        <v/>
      </c>
      <c r="Y60" s="126" t="str">
        <f t="shared" si="1"/>
        <v/>
      </c>
      <c r="Z60" s="127" t="str">
        <f t="shared" si="61"/>
        <v/>
      </c>
      <c r="AA60" s="126" t="str">
        <f t="shared" si="3"/>
        <v/>
      </c>
      <c r="AB60" s="127" t="str">
        <f>IFERROR(IF(AND(Q59="Impacto",Q60="Impacto"),(AB59-(+AB59*T60)),IF(AND(Q59="Probabilidad",Q60="Impacto"),(AB58-(+AB58*T60)),IF(Q60="Probabilidad",AB59,""))),"")</f>
        <v/>
      </c>
      <c r="AC60" s="128" t="str">
        <f t="shared" si="62"/>
        <v/>
      </c>
      <c r="AD60" s="129"/>
      <c r="AE60" s="130"/>
      <c r="AF60" s="131"/>
      <c r="AG60" s="132"/>
      <c r="AH60" s="132"/>
      <c r="AI60" s="130"/>
      <c r="AJ60" s="131"/>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row>
    <row r="61" spans="1:68" ht="151.5" customHeight="1" x14ac:dyDescent="0.3">
      <c r="A61" s="189"/>
      <c r="B61" s="192"/>
      <c r="C61" s="192"/>
      <c r="D61" s="192"/>
      <c r="E61" s="195"/>
      <c r="F61" s="192"/>
      <c r="G61" s="198"/>
      <c r="H61" s="201"/>
      <c r="I61" s="183"/>
      <c r="J61" s="204"/>
      <c r="K61" s="183">
        <f ca="1">IF(NOT(ISERROR(MATCH(J61,_xlfn.ANCHORARRAY(E72),0))),I74&amp;"Por favor no seleccionar los criterios de impacto",J61)</f>
        <v>0</v>
      </c>
      <c r="L61" s="201"/>
      <c r="M61" s="183"/>
      <c r="N61" s="186"/>
      <c r="O61" s="120">
        <v>4</v>
      </c>
      <c r="P61" s="121"/>
      <c r="Q61" s="122" t="str">
        <f t="shared" ref="Q61:Q63" si="63">IF(OR(R61="Preventivo",R61="Detectivo"),"Probabilidad",IF(R61="Correctivo","Impacto",""))</f>
        <v/>
      </c>
      <c r="R61" s="123"/>
      <c r="S61" s="123"/>
      <c r="T61" s="124" t="str">
        <f t="shared" si="60"/>
        <v/>
      </c>
      <c r="U61" s="123"/>
      <c r="V61" s="123"/>
      <c r="W61" s="123"/>
      <c r="X61" s="125" t="str">
        <f t="shared" ref="X61:X63" si="64">IFERROR(IF(AND(Q60="Probabilidad",Q61="Probabilidad"),(Z60-(+Z60*T61)),IF(AND(Q60="Impacto",Q61="Probabilidad"),(Z59-(+Z59*T61)),IF(Q61="Impacto",Z60,""))),"")</f>
        <v/>
      </c>
      <c r="Y61" s="126" t="str">
        <f t="shared" si="1"/>
        <v/>
      </c>
      <c r="Z61" s="127" t="str">
        <f t="shared" si="61"/>
        <v/>
      </c>
      <c r="AA61" s="126" t="str">
        <f t="shared" si="3"/>
        <v/>
      </c>
      <c r="AB61" s="127" t="str">
        <f t="shared" ref="AB61:AB63" si="65">IFERROR(IF(AND(Q60="Impacto",Q61="Impacto"),(AB60-(+AB60*T61)),IF(AND(Q60="Probabilidad",Q61="Impacto"),(AB59-(+AB59*T61)),IF(Q61="Probabilidad",AB60,""))),"")</f>
        <v/>
      </c>
      <c r="AC61" s="128"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29"/>
      <c r="AE61" s="130"/>
      <c r="AF61" s="131"/>
      <c r="AG61" s="132"/>
      <c r="AH61" s="132"/>
      <c r="AI61" s="130"/>
      <c r="AJ61" s="131"/>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row>
    <row r="62" spans="1:68" ht="151.5" customHeight="1" x14ac:dyDescent="0.3">
      <c r="A62" s="189"/>
      <c r="B62" s="192"/>
      <c r="C62" s="192"/>
      <c r="D62" s="192"/>
      <c r="E62" s="195"/>
      <c r="F62" s="192"/>
      <c r="G62" s="198"/>
      <c r="H62" s="201"/>
      <c r="I62" s="183"/>
      <c r="J62" s="204"/>
      <c r="K62" s="183">
        <f ca="1">IF(NOT(ISERROR(MATCH(J62,_xlfn.ANCHORARRAY(E73),0))),I75&amp;"Por favor no seleccionar los criterios de impacto",J62)</f>
        <v>0</v>
      </c>
      <c r="L62" s="201"/>
      <c r="M62" s="183"/>
      <c r="N62" s="186"/>
      <c r="O62" s="120">
        <v>5</v>
      </c>
      <c r="P62" s="121"/>
      <c r="Q62" s="122" t="str">
        <f t="shared" si="63"/>
        <v/>
      </c>
      <c r="R62" s="123"/>
      <c r="S62" s="123"/>
      <c r="T62" s="124" t="str">
        <f t="shared" si="60"/>
        <v/>
      </c>
      <c r="U62" s="123"/>
      <c r="V62" s="123"/>
      <c r="W62" s="123"/>
      <c r="X62" s="125" t="str">
        <f t="shared" si="64"/>
        <v/>
      </c>
      <c r="Y62" s="126" t="str">
        <f t="shared" si="1"/>
        <v/>
      </c>
      <c r="Z62" s="127" t="str">
        <f t="shared" si="61"/>
        <v/>
      </c>
      <c r="AA62" s="126" t="str">
        <f t="shared" si="3"/>
        <v/>
      </c>
      <c r="AB62" s="127" t="str">
        <f t="shared" si="65"/>
        <v/>
      </c>
      <c r="AC62" s="128" t="str">
        <f t="shared" ref="AC62:AC63" si="66">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29"/>
      <c r="AE62" s="130"/>
      <c r="AF62" s="131"/>
      <c r="AG62" s="132"/>
      <c r="AH62" s="132"/>
      <c r="AI62" s="130"/>
      <c r="AJ62" s="131"/>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row>
    <row r="63" spans="1:68" ht="151.5" customHeight="1" x14ac:dyDescent="0.3">
      <c r="A63" s="190"/>
      <c r="B63" s="193"/>
      <c r="C63" s="193"/>
      <c r="D63" s="193"/>
      <c r="E63" s="196"/>
      <c r="F63" s="193"/>
      <c r="G63" s="199"/>
      <c r="H63" s="202"/>
      <c r="I63" s="184"/>
      <c r="J63" s="205"/>
      <c r="K63" s="184">
        <f ca="1">IF(NOT(ISERROR(MATCH(J63,_xlfn.ANCHORARRAY(E74),0))),I76&amp;"Por favor no seleccionar los criterios de impacto",J63)</f>
        <v>0</v>
      </c>
      <c r="L63" s="202"/>
      <c r="M63" s="184"/>
      <c r="N63" s="187"/>
      <c r="O63" s="120">
        <v>6</v>
      </c>
      <c r="P63" s="121"/>
      <c r="Q63" s="122" t="str">
        <f t="shared" si="63"/>
        <v/>
      </c>
      <c r="R63" s="123"/>
      <c r="S63" s="123"/>
      <c r="T63" s="124" t="str">
        <f t="shared" si="60"/>
        <v/>
      </c>
      <c r="U63" s="123"/>
      <c r="V63" s="123"/>
      <c r="W63" s="123"/>
      <c r="X63" s="125" t="str">
        <f t="shared" si="64"/>
        <v/>
      </c>
      <c r="Y63" s="126" t="str">
        <f t="shared" si="1"/>
        <v/>
      </c>
      <c r="Z63" s="127" t="str">
        <f t="shared" si="61"/>
        <v/>
      </c>
      <c r="AA63" s="126" t="str">
        <f t="shared" si="3"/>
        <v/>
      </c>
      <c r="AB63" s="127" t="str">
        <f t="shared" si="65"/>
        <v/>
      </c>
      <c r="AC63" s="128" t="str">
        <f t="shared" si="66"/>
        <v/>
      </c>
      <c r="AD63" s="129"/>
      <c r="AE63" s="130"/>
      <c r="AF63" s="131"/>
      <c r="AG63" s="132"/>
      <c r="AH63" s="132"/>
      <c r="AI63" s="130"/>
      <c r="AJ63" s="131"/>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row>
    <row r="64" spans="1:68" ht="151.5" customHeight="1" x14ac:dyDescent="0.3">
      <c r="A64" s="188">
        <v>10</v>
      </c>
      <c r="B64" s="191"/>
      <c r="C64" s="191"/>
      <c r="D64" s="191"/>
      <c r="E64" s="194"/>
      <c r="F64" s="191"/>
      <c r="G64" s="197"/>
      <c r="H64" s="200" t="str">
        <f>IF(G64&lt;=0,"",IF(G64&lt;=2,"Muy Baja",IF(G64&lt;=24,"Baja",IF(G64&lt;=500,"Media",IF(G64&lt;=5000,"Alta","Muy Alta")))))</f>
        <v/>
      </c>
      <c r="I64" s="182" t="str">
        <f>IF(H64="","",IF(H64="Muy Baja",0.2,IF(H64="Baja",0.4,IF(H64="Media",0.6,IF(H64="Alta",0.8,IF(H64="Muy Alta",1,))))))</f>
        <v/>
      </c>
      <c r="J64" s="203" t="s">
        <v>146</v>
      </c>
      <c r="K64" s="182" t="str">
        <f ca="1">IF(NOT(ISERROR(MATCH(J64,'Tabla Impacto'!$B$221:$B$223,0))),'Tabla Impacto'!$F$223&amp;"Por favor no seleccionar los criterios de impacto(Afectación Económica o presupuestal y Pérdida Reputacional)",J64)</f>
        <v xml:space="preserve">     Afectación menor a 10 SMLMV .</v>
      </c>
      <c r="L64" s="200" t="str">
        <f ca="1">IF(OR(K64='Tabla Impacto'!$C$11,K64='Tabla Impacto'!$D$11),"Leve",IF(OR(K64='Tabla Impacto'!$C$12,K64='Tabla Impacto'!$D$12),"Menor",IF(OR(K64='Tabla Impacto'!$C$13,K64='Tabla Impacto'!$D$13),"Moderado",IF(OR(K64='Tabla Impacto'!$C$14,K64='Tabla Impacto'!$D$14),"Mayor",IF(OR(K64='Tabla Impacto'!$C$15,K64='Tabla Impacto'!$D$15),"Catastrófico","")))))</f>
        <v>Leve</v>
      </c>
      <c r="M64" s="182">
        <f ca="1">IF(L64="","",IF(L64="Leve",0.2,IF(L64="Menor",0.4,IF(L64="Moderado",0.6,IF(L64="Mayor",0.8,IF(L64="Catastrófico",1,))))))</f>
        <v>0.2</v>
      </c>
      <c r="N64" s="185"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0">
        <v>1</v>
      </c>
      <c r="P64" s="121"/>
      <c r="Q64" s="122" t="str">
        <f>IF(OR(R64="Preventivo",R64="Detectivo"),"Probabilidad",IF(R64="Correctivo","Impacto",""))</f>
        <v/>
      </c>
      <c r="R64" s="123"/>
      <c r="S64" s="123"/>
      <c r="T64" s="124" t="str">
        <f>IF(AND(R64="Preventivo",S64="Automático"),"50%",IF(AND(R64="Preventivo",S64="Manual"),"40%",IF(AND(R64="Detectivo",S64="Automático"),"40%",IF(AND(R64="Detectivo",S64="Manual"),"30%",IF(AND(R64="Correctivo",S64="Automático"),"35%",IF(AND(R64="Correctivo",S64="Manual"),"25%",""))))))</f>
        <v/>
      </c>
      <c r="U64" s="123"/>
      <c r="V64" s="123"/>
      <c r="W64" s="123"/>
      <c r="X64" s="125" t="str">
        <f>IFERROR(IF(Q64="Probabilidad",(I64-(+I64*T64)),IF(Q64="Impacto",I64,"")),"")</f>
        <v/>
      </c>
      <c r="Y64" s="126" t="str">
        <f>IFERROR(IF(X64="","",IF(X64&lt;=0.2,"Muy Baja",IF(X64&lt;=0.4,"Baja",IF(X64&lt;=0.6,"Media",IF(X64&lt;=0.8,"Alta","Muy Alta"))))),"")</f>
        <v/>
      </c>
      <c r="Z64" s="127" t="str">
        <f>+X64</f>
        <v/>
      </c>
      <c r="AA64" s="126" t="str">
        <f>IFERROR(IF(AB64="","",IF(AB64&lt;=0.2,"Leve",IF(AB64&lt;=0.4,"Menor",IF(AB64&lt;=0.6,"Moderado",IF(AB64&lt;=0.8,"Mayor","Catastrófico"))))),"")</f>
        <v/>
      </c>
      <c r="AB64" s="127" t="str">
        <f>IFERROR(IF(Q64="Impacto",(M64-(+M64*T64)),IF(Q64="Probabilidad",M64,"")),"")</f>
        <v/>
      </c>
      <c r="AC64" s="128"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29"/>
      <c r="AE64" s="130"/>
      <c r="AF64" s="131"/>
      <c r="AG64" s="132"/>
      <c r="AH64" s="132"/>
      <c r="AI64" s="130"/>
      <c r="AJ64" s="131"/>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1:36" ht="151.5" customHeight="1" x14ac:dyDescent="0.3">
      <c r="A65" s="189"/>
      <c r="B65" s="192"/>
      <c r="C65" s="192"/>
      <c r="D65" s="192"/>
      <c r="E65" s="195"/>
      <c r="F65" s="192"/>
      <c r="G65" s="198"/>
      <c r="H65" s="201"/>
      <c r="I65" s="183"/>
      <c r="J65" s="204"/>
      <c r="K65" s="183">
        <f ca="1">IF(NOT(ISERROR(MATCH(J65,_xlfn.ANCHORARRAY(E76),0))),I78&amp;"Por favor no seleccionar los criterios de impacto",J65)</f>
        <v>0</v>
      </c>
      <c r="L65" s="201"/>
      <c r="M65" s="183"/>
      <c r="N65" s="186"/>
      <c r="O65" s="120">
        <v>2</v>
      </c>
      <c r="P65" s="121"/>
      <c r="Q65" s="122" t="str">
        <f>IF(OR(R65="Preventivo",R65="Detectivo"),"Probabilidad",IF(R65="Correctivo","Impacto",""))</f>
        <v/>
      </c>
      <c r="R65" s="123"/>
      <c r="S65" s="123"/>
      <c r="T65" s="124" t="str">
        <f t="shared" ref="T65:T69" si="67">IF(AND(R65="Preventivo",S65="Automático"),"50%",IF(AND(R65="Preventivo",S65="Manual"),"40%",IF(AND(R65="Detectivo",S65="Automático"),"40%",IF(AND(R65="Detectivo",S65="Manual"),"30%",IF(AND(R65="Correctivo",S65="Automático"),"35%",IF(AND(R65="Correctivo",S65="Manual"),"25%",""))))))</f>
        <v/>
      </c>
      <c r="U65" s="123"/>
      <c r="V65" s="123"/>
      <c r="W65" s="123"/>
      <c r="X65" s="125" t="str">
        <f>IFERROR(IF(AND(Q64="Probabilidad",Q65="Probabilidad"),(Z64-(+Z64*T65)),IF(Q65="Probabilidad",(I64-(+I64*T65)),IF(Q65="Impacto",Z64,""))),"")</f>
        <v/>
      </c>
      <c r="Y65" s="126" t="str">
        <f t="shared" si="1"/>
        <v/>
      </c>
      <c r="Z65" s="127" t="str">
        <f t="shared" ref="Z65:Z69" si="68">+X65</f>
        <v/>
      </c>
      <c r="AA65" s="126" t="str">
        <f t="shared" si="3"/>
        <v/>
      </c>
      <c r="AB65" s="127" t="str">
        <f>IFERROR(IF(AND(Q64="Impacto",Q65="Impacto"),(AB58-(+AB58*T65)),IF(Q65="Impacto",($M$64-(+$M$64*T65)),IF(Q65="Probabilidad",AB58,""))),"")</f>
        <v/>
      </c>
      <c r="AC65" s="128" t="str">
        <f t="shared" ref="AC65:AC66" si="69">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29"/>
      <c r="AE65" s="130"/>
      <c r="AF65" s="131"/>
      <c r="AG65" s="132"/>
      <c r="AH65" s="132"/>
      <c r="AI65" s="130"/>
      <c r="AJ65" s="131"/>
    </row>
    <row r="66" spans="1:36" ht="151.5" customHeight="1" x14ac:dyDescent="0.3">
      <c r="A66" s="189"/>
      <c r="B66" s="192"/>
      <c r="C66" s="192"/>
      <c r="D66" s="192"/>
      <c r="E66" s="195"/>
      <c r="F66" s="192"/>
      <c r="G66" s="198"/>
      <c r="H66" s="201"/>
      <c r="I66" s="183"/>
      <c r="J66" s="204"/>
      <c r="K66" s="183">
        <f ca="1">IF(NOT(ISERROR(MATCH(J66,_xlfn.ANCHORARRAY(E77),0))),I79&amp;"Por favor no seleccionar los criterios de impacto",J66)</f>
        <v>0</v>
      </c>
      <c r="L66" s="201"/>
      <c r="M66" s="183"/>
      <c r="N66" s="186"/>
      <c r="O66" s="120">
        <v>3</v>
      </c>
      <c r="P66" s="133"/>
      <c r="Q66" s="122" t="str">
        <f>IF(OR(R66="Preventivo",R66="Detectivo"),"Probabilidad",IF(R66="Correctivo","Impacto",""))</f>
        <v/>
      </c>
      <c r="R66" s="123"/>
      <c r="S66" s="123"/>
      <c r="T66" s="124" t="str">
        <f t="shared" si="67"/>
        <v/>
      </c>
      <c r="U66" s="123"/>
      <c r="V66" s="123"/>
      <c r="W66" s="123"/>
      <c r="X66" s="125" t="str">
        <f>IFERROR(IF(AND(Q65="Probabilidad",Q66="Probabilidad"),(Z65-(+Z65*T66)),IF(AND(Q65="Impacto",Q66="Probabilidad"),(Z64-(+Z64*T66)),IF(Q66="Impacto",Z65,""))),"")</f>
        <v/>
      </c>
      <c r="Y66" s="126" t="str">
        <f t="shared" si="1"/>
        <v/>
      </c>
      <c r="Z66" s="127" t="str">
        <f t="shared" si="68"/>
        <v/>
      </c>
      <c r="AA66" s="126" t="str">
        <f t="shared" si="3"/>
        <v/>
      </c>
      <c r="AB66" s="127" t="str">
        <f>IFERROR(IF(AND(Q65="Impacto",Q66="Impacto"),(AB65-(+AB65*T66)),IF(AND(Q65="Probabilidad",Q66="Impacto"),(AB64-(+AB64*T66)),IF(Q66="Probabilidad",AB65,""))),"")</f>
        <v/>
      </c>
      <c r="AC66" s="128" t="str">
        <f t="shared" si="69"/>
        <v/>
      </c>
      <c r="AD66" s="129"/>
      <c r="AE66" s="130"/>
      <c r="AF66" s="131"/>
      <c r="AG66" s="132"/>
      <c r="AH66" s="132"/>
      <c r="AI66" s="130"/>
      <c r="AJ66" s="131"/>
    </row>
    <row r="67" spans="1:36" ht="151.5" customHeight="1" x14ac:dyDescent="0.3">
      <c r="A67" s="189"/>
      <c r="B67" s="192"/>
      <c r="C67" s="192"/>
      <c r="D67" s="192"/>
      <c r="E67" s="195"/>
      <c r="F67" s="192"/>
      <c r="G67" s="198"/>
      <c r="H67" s="201"/>
      <c r="I67" s="183"/>
      <c r="J67" s="204"/>
      <c r="K67" s="183">
        <f ca="1">IF(NOT(ISERROR(MATCH(J67,_xlfn.ANCHORARRAY(E78),0))),I80&amp;"Por favor no seleccionar los criterios de impacto",J67)</f>
        <v>0</v>
      </c>
      <c r="L67" s="201"/>
      <c r="M67" s="183"/>
      <c r="N67" s="186"/>
      <c r="O67" s="120">
        <v>4</v>
      </c>
      <c r="P67" s="121"/>
      <c r="Q67" s="122" t="str">
        <f t="shared" ref="Q67:Q69" si="70">IF(OR(R67="Preventivo",R67="Detectivo"),"Probabilidad",IF(R67="Correctivo","Impacto",""))</f>
        <v/>
      </c>
      <c r="R67" s="123"/>
      <c r="S67" s="123"/>
      <c r="T67" s="124" t="str">
        <f t="shared" si="67"/>
        <v/>
      </c>
      <c r="U67" s="123"/>
      <c r="V67" s="123"/>
      <c r="W67" s="123"/>
      <c r="X67" s="125" t="str">
        <f t="shared" ref="X67:X69" si="71">IFERROR(IF(AND(Q66="Probabilidad",Q67="Probabilidad"),(Z66-(+Z66*T67)),IF(AND(Q66="Impacto",Q67="Probabilidad"),(Z65-(+Z65*T67)),IF(Q67="Impacto",Z66,""))),"")</f>
        <v/>
      </c>
      <c r="Y67" s="126" t="str">
        <f t="shared" si="1"/>
        <v/>
      </c>
      <c r="Z67" s="127" t="str">
        <f t="shared" si="68"/>
        <v/>
      </c>
      <c r="AA67" s="126" t="str">
        <f t="shared" si="3"/>
        <v/>
      </c>
      <c r="AB67" s="127" t="str">
        <f t="shared" ref="AB67:AB69" si="72">IFERROR(IF(AND(Q66="Impacto",Q67="Impacto"),(AB66-(+AB66*T67)),IF(AND(Q66="Probabilidad",Q67="Impacto"),(AB65-(+AB65*T67)),IF(Q67="Probabilidad",AB66,""))),"")</f>
        <v/>
      </c>
      <c r="AC67" s="128"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29"/>
      <c r="AE67" s="130"/>
      <c r="AF67" s="131"/>
      <c r="AG67" s="132"/>
      <c r="AH67" s="132"/>
      <c r="AI67" s="130"/>
      <c r="AJ67" s="131"/>
    </row>
    <row r="68" spans="1:36" ht="151.5" customHeight="1" x14ac:dyDescent="0.3">
      <c r="A68" s="189"/>
      <c r="B68" s="192"/>
      <c r="C68" s="192"/>
      <c r="D68" s="192"/>
      <c r="E68" s="195"/>
      <c r="F68" s="192"/>
      <c r="G68" s="198"/>
      <c r="H68" s="201"/>
      <c r="I68" s="183"/>
      <c r="J68" s="204"/>
      <c r="K68" s="183">
        <f ca="1">IF(NOT(ISERROR(MATCH(J68,_xlfn.ANCHORARRAY(E79),0))),I81&amp;"Por favor no seleccionar los criterios de impacto",J68)</f>
        <v>0</v>
      </c>
      <c r="L68" s="201"/>
      <c r="M68" s="183"/>
      <c r="N68" s="186"/>
      <c r="O68" s="120">
        <v>5</v>
      </c>
      <c r="P68" s="121"/>
      <c r="Q68" s="122" t="str">
        <f t="shared" si="70"/>
        <v/>
      </c>
      <c r="R68" s="123"/>
      <c r="S68" s="123"/>
      <c r="T68" s="124" t="str">
        <f t="shared" si="67"/>
        <v/>
      </c>
      <c r="U68" s="123"/>
      <c r="V68" s="123"/>
      <c r="W68" s="123"/>
      <c r="X68" s="125" t="str">
        <f t="shared" si="71"/>
        <v/>
      </c>
      <c r="Y68" s="126" t="str">
        <f t="shared" si="1"/>
        <v/>
      </c>
      <c r="Z68" s="127" t="str">
        <f t="shared" si="68"/>
        <v/>
      </c>
      <c r="AA68" s="126" t="str">
        <f t="shared" si="3"/>
        <v/>
      </c>
      <c r="AB68" s="127" t="str">
        <f t="shared" si="72"/>
        <v/>
      </c>
      <c r="AC68" s="128" t="str">
        <f t="shared" ref="AC68:AC69" si="73">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29"/>
      <c r="AE68" s="130"/>
      <c r="AF68" s="131"/>
      <c r="AG68" s="132"/>
      <c r="AH68" s="132"/>
      <c r="AI68" s="130"/>
      <c r="AJ68" s="131"/>
    </row>
    <row r="69" spans="1:36" ht="151.5" customHeight="1" x14ac:dyDescent="0.3">
      <c r="A69" s="190"/>
      <c r="B69" s="193"/>
      <c r="C69" s="193"/>
      <c r="D69" s="193"/>
      <c r="E69" s="196"/>
      <c r="F69" s="193"/>
      <c r="G69" s="199"/>
      <c r="H69" s="202"/>
      <c r="I69" s="184"/>
      <c r="J69" s="205"/>
      <c r="K69" s="184">
        <f ca="1">IF(NOT(ISERROR(MATCH(J69,_xlfn.ANCHORARRAY(E80),0))),I82&amp;"Por favor no seleccionar los criterios de impacto",J69)</f>
        <v>0</v>
      </c>
      <c r="L69" s="202"/>
      <c r="M69" s="184"/>
      <c r="N69" s="187"/>
      <c r="O69" s="120">
        <v>6</v>
      </c>
      <c r="P69" s="121"/>
      <c r="Q69" s="122" t="str">
        <f t="shared" si="70"/>
        <v/>
      </c>
      <c r="R69" s="123"/>
      <c r="S69" s="123"/>
      <c r="T69" s="124" t="str">
        <f t="shared" si="67"/>
        <v/>
      </c>
      <c r="U69" s="123"/>
      <c r="V69" s="123"/>
      <c r="W69" s="123"/>
      <c r="X69" s="125" t="str">
        <f t="shared" si="71"/>
        <v/>
      </c>
      <c r="Y69" s="126" t="str">
        <f t="shared" si="1"/>
        <v/>
      </c>
      <c r="Z69" s="127" t="str">
        <f t="shared" si="68"/>
        <v/>
      </c>
      <c r="AA69" s="126" t="str">
        <f t="shared" si="3"/>
        <v/>
      </c>
      <c r="AB69" s="127" t="str">
        <f t="shared" si="72"/>
        <v/>
      </c>
      <c r="AC69" s="128" t="str">
        <f t="shared" si="73"/>
        <v/>
      </c>
      <c r="AD69" s="129"/>
      <c r="AE69" s="130"/>
      <c r="AF69" s="131"/>
      <c r="AG69" s="132"/>
      <c r="AH69" s="132"/>
      <c r="AI69" s="130"/>
      <c r="AJ69" s="131"/>
    </row>
    <row r="70" spans="1:36" ht="49.5" customHeight="1" x14ac:dyDescent="0.3">
      <c r="A70" s="6"/>
      <c r="B70" s="179" t="s">
        <v>131</v>
      </c>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1"/>
    </row>
    <row r="72" spans="1:36" x14ac:dyDescent="0.3">
      <c r="A72" s="1"/>
      <c r="B72" s="23" t="s">
        <v>143</v>
      </c>
      <c r="C72" s="1"/>
      <c r="D72" s="1"/>
      <c r="F72" s="1"/>
    </row>
  </sheetData>
  <dataConsolidate/>
  <mergeCells count="182">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46:C51"/>
    <mergeCell ref="D46:D51"/>
    <mergeCell ref="E46:E51"/>
    <mergeCell ref="A46:A51"/>
    <mergeCell ref="B46:B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104" priority="323" operator="equal">
      <formula>"Muy Baja"</formula>
    </cfRule>
    <cfRule type="cellIs" dxfId="103" priority="319" operator="equal">
      <formula>"Muy Alta"</formula>
    </cfRule>
    <cfRule type="cellIs" dxfId="102" priority="322" operator="equal">
      <formula>"Baja"</formula>
    </cfRule>
    <cfRule type="cellIs" dxfId="101" priority="321" operator="equal">
      <formula>"Media"</formula>
    </cfRule>
    <cfRule type="cellIs" dxfId="100" priority="320" operator="equal">
      <formula>"Alta"</formula>
    </cfRule>
  </conditionalFormatting>
  <conditionalFormatting sqref="H22">
    <cfRule type="cellIs" dxfId="99" priority="222" operator="equal">
      <formula>"Alta"</formula>
    </cfRule>
    <cfRule type="cellIs" dxfId="98" priority="225" operator="equal">
      <formula>"Muy Baja"</formula>
    </cfRule>
    <cfRule type="cellIs" dxfId="97" priority="221" operator="equal">
      <formula>"Muy Alta"</formula>
    </cfRule>
    <cfRule type="cellIs" dxfId="96" priority="224" operator="equal">
      <formula>"Baja"</formula>
    </cfRule>
    <cfRule type="cellIs" dxfId="95" priority="223" operator="equal">
      <formula>"Media"</formula>
    </cfRule>
  </conditionalFormatting>
  <conditionalFormatting sqref="H28">
    <cfRule type="cellIs" dxfId="94" priority="197" operator="equal">
      <formula>"Muy Baja"</formula>
    </cfRule>
    <cfRule type="cellIs" dxfId="93" priority="195" operator="equal">
      <formula>"Media"</formula>
    </cfRule>
    <cfRule type="cellIs" dxfId="92" priority="193" operator="equal">
      <formula>"Muy Alta"</formula>
    </cfRule>
    <cfRule type="cellIs" dxfId="91" priority="194" operator="equal">
      <formula>"Alta"</formula>
    </cfRule>
    <cfRule type="cellIs" dxfId="90" priority="196" operator="equal">
      <formula>"Baja"</formula>
    </cfRule>
  </conditionalFormatting>
  <conditionalFormatting sqref="H34">
    <cfRule type="cellIs" dxfId="89" priority="166" operator="equal">
      <formula>"Alta"</formula>
    </cfRule>
    <cfRule type="cellIs" dxfId="88" priority="165" operator="equal">
      <formula>"Muy Alta"</formula>
    </cfRule>
    <cfRule type="cellIs" dxfId="87" priority="167" operator="equal">
      <formula>"Media"</formula>
    </cfRule>
    <cfRule type="cellIs" dxfId="86" priority="168" operator="equal">
      <formula>"Baja"</formula>
    </cfRule>
    <cfRule type="cellIs" dxfId="85" priority="169" operator="equal">
      <formula>"Muy Baja"</formula>
    </cfRule>
  </conditionalFormatting>
  <conditionalFormatting sqref="H40">
    <cfRule type="cellIs" dxfId="84" priority="137" operator="equal">
      <formula>"Muy Alta"</formula>
    </cfRule>
    <cfRule type="cellIs" dxfId="83" priority="139" operator="equal">
      <formula>"Media"</formula>
    </cfRule>
    <cfRule type="cellIs" dxfId="82" priority="141" operator="equal">
      <formula>"Muy Baja"</formula>
    </cfRule>
    <cfRule type="cellIs" dxfId="81" priority="140" operator="equal">
      <formula>"Baja"</formula>
    </cfRule>
    <cfRule type="cellIs" dxfId="80" priority="138" operator="equal">
      <formula>"Alta"</formula>
    </cfRule>
  </conditionalFormatting>
  <conditionalFormatting sqref="H46">
    <cfRule type="cellIs" dxfId="79" priority="113" operator="equal">
      <formula>"Muy Baja"</formula>
    </cfRule>
    <cfRule type="cellIs" dxfId="78" priority="109" operator="equal">
      <formula>"Muy Alta"</formula>
    </cfRule>
    <cfRule type="cellIs" dxfId="77" priority="110" operator="equal">
      <formula>"Alta"</formula>
    </cfRule>
    <cfRule type="cellIs" dxfId="76" priority="111" operator="equal">
      <formula>"Media"</formula>
    </cfRule>
    <cfRule type="cellIs" dxfId="75" priority="112" operator="equal">
      <formula>"Baja"</formula>
    </cfRule>
  </conditionalFormatting>
  <conditionalFormatting sqref="H52">
    <cfRule type="cellIs" dxfId="74" priority="81" operator="equal">
      <formula>"Muy Alta"</formula>
    </cfRule>
    <cfRule type="cellIs" dxfId="73" priority="83" operator="equal">
      <formula>"Media"</formula>
    </cfRule>
    <cfRule type="cellIs" dxfId="72" priority="84" operator="equal">
      <formula>"Baja"</formula>
    </cfRule>
    <cfRule type="cellIs" dxfId="71" priority="85" operator="equal">
      <formula>"Muy Baja"</formula>
    </cfRule>
    <cfRule type="cellIs" dxfId="70" priority="82" operator="equal">
      <formula>"Alta"</formula>
    </cfRule>
  </conditionalFormatting>
  <conditionalFormatting sqref="H58">
    <cfRule type="cellIs" dxfId="69" priority="56" operator="equal">
      <formula>"Baja"</formula>
    </cfRule>
    <cfRule type="cellIs" dxfId="68" priority="53" operator="equal">
      <formula>"Muy Alta"</formula>
    </cfRule>
    <cfRule type="cellIs" dxfId="67" priority="54" operator="equal">
      <formula>"Alta"</formula>
    </cfRule>
    <cfRule type="cellIs" dxfId="66" priority="55" operator="equal">
      <formula>"Media"</formula>
    </cfRule>
    <cfRule type="cellIs" dxfId="65" priority="57" operator="equal">
      <formula>"Muy Baja"</formula>
    </cfRule>
  </conditionalFormatting>
  <conditionalFormatting sqref="H64">
    <cfRule type="cellIs" dxfId="64" priority="29" operator="equal">
      <formula>"Muy Baja"</formula>
    </cfRule>
    <cfRule type="cellIs" dxfId="63" priority="25" operator="equal">
      <formula>"Muy Alta"</formula>
    </cfRule>
    <cfRule type="cellIs" dxfId="62" priority="28" operator="equal">
      <formula>"Baja"</formula>
    </cfRule>
    <cfRule type="cellIs" dxfId="61" priority="27" operator="equal">
      <formula>"Media"</formula>
    </cfRule>
    <cfRule type="cellIs" dxfId="60" priority="26" operator="equal">
      <formula>"Alta"</formula>
    </cfRule>
  </conditionalFormatting>
  <conditionalFormatting sqref="K10:K69">
    <cfRule type="containsText" dxfId="59" priority="1" operator="containsText" text="❌">
      <formula>NOT(ISERROR(SEARCH("❌",K10)))</formula>
    </cfRule>
  </conditionalFormatting>
  <conditionalFormatting sqref="L10 L16 L22 L28 L34 L40 L46 L52 L58 L64">
    <cfRule type="cellIs" dxfId="58" priority="318" operator="equal">
      <formula>"Leve"</formula>
    </cfRule>
    <cfRule type="cellIs" dxfId="57" priority="314" operator="equal">
      <formula>"Catastrófico"</formula>
    </cfRule>
    <cfRule type="cellIs" dxfId="56" priority="315" operator="equal">
      <formula>"Mayor"</formula>
    </cfRule>
    <cfRule type="cellIs" dxfId="55" priority="316" operator="equal">
      <formula>"Moderado"</formula>
    </cfRule>
    <cfRule type="cellIs" dxfId="54" priority="317" operator="equal">
      <formula>"Menor"</formula>
    </cfRule>
  </conditionalFormatting>
  <conditionalFormatting sqref="N10">
    <cfRule type="cellIs" dxfId="53" priority="313" operator="equal">
      <formula>"Bajo"</formula>
    </cfRule>
    <cfRule type="cellIs" dxfId="52" priority="310" operator="equal">
      <formula>"Extremo"</formula>
    </cfRule>
    <cfRule type="cellIs" dxfId="51" priority="311" operator="equal">
      <formula>"Alto"</formula>
    </cfRule>
    <cfRule type="cellIs" dxfId="50" priority="312" operator="equal">
      <formula>"Moderado"</formula>
    </cfRule>
  </conditionalFormatting>
  <conditionalFormatting sqref="N16">
    <cfRule type="cellIs" dxfId="49" priority="240" operator="equal">
      <formula>"Extremo"</formula>
    </cfRule>
    <cfRule type="cellIs" dxfId="48" priority="243" operator="equal">
      <formula>"Bajo"</formula>
    </cfRule>
    <cfRule type="cellIs" dxfId="47" priority="242" operator="equal">
      <formula>"Moderado"</formula>
    </cfRule>
    <cfRule type="cellIs" dxfId="46" priority="241" operator="equal">
      <formula>"Alto"</formula>
    </cfRule>
  </conditionalFormatting>
  <conditionalFormatting sqref="N22">
    <cfRule type="cellIs" dxfId="45" priority="215" operator="equal">
      <formula>"Bajo"</formula>
    </cfRule>
    <cfRule type="cellIs" dxfId="44" priority="212" operator="equal">
      <formula>"Extremo"</formula>
    </cfRule>
    <cfRule type="cellIs" dxfId="43" priority="213" operator="equal">
      <formula>"Alto"</formula>
    </cfRule>
    <cfRule type="cellIs" dxfId="42" priority="214" operator="equal">
      <formula>"Moderado"</formula>
    </cfRule>
  </conditionalFormatting>
  <conditionalFormatting sqref="N28">
    <cfRule type="cellIs" dxfId="41" priority="184" operator="equal">
      <formula>"Extremo"</formula>
    </cfRule>
    <cfRule type="cellIs" dxfId="40" priority="185" operator="equal">
      <formula>"Alto"</formula>
    </cfRule>
    <cfRule type="cellIs" dxfId="39" priority="186" operator="equal">
      <formula>"Moderado"</formula>
    </cfRule>
    <cfRule type="cellIs" dxfId="38" priority="187" operator="equal">
      <formula>"Bajo"</formula>
    </cfRule>
  </conditionalFormatting>
  <conditionalFormatting sqref="N34">
    <cfRule type="cellIs" dxfId="37" priority="157" operator="equal">
      <formula>"Alto"</formula>
    </cfRule>
    <cfRule type="cellIs" dxfId="36" priority="156" operator="equal">
      <formula>"Extremo"</formula>
    </cfRule>
    <cfRule type="cellIs" dxfId="35" priority="158" operator="equal">
      <formula>"Moderado"</formula>
    </cfRule>
    <cfRule type="cellIs" dxfId="34" priority="159" operator="equal">
      <formula>"Bajo"</formula>
    </cfRule>
  </conditionalFormatting>
  <conditionalFormatting sqref="N40">
    <cfRule type="cellIs" dxfId="33" priority="130" operator="equal">
      <formula>"Moderado"</formula>
    </cfRule>
    <cfRule type="cellIs" dxfId="32" priority="129" operator="equal">
      <formula>"Alto"</formula>
    </cfRule>
    <cfRule type="cellIs" dxfId="31" priority="131" operator="equal">
      <formula>"Bajo"</formula>
    </cfRule>
    <cfRule type="cellIs" dxfId="30" priority="128" operator="equal">
      <formula>"Extremo"</formula>
    </cfRule>
  </conditionalFormatting>
  <conditionalFormatting sqref="N46">
    <cfRule type="cellIs" dxfId="29" priority="103" operator="equal">
      <formula>"Bajo"</formula>
    </cfRule>
    <cfRule type="cellIs" dxfId="28" priority="102" operator="equal">
      <formula>"Moderado"</formula>
    </cfRule>
    <cfRule type="cellIs" dxfId="27" priority="101" operator="equal">
      <formula>"Alto"</formula>
    </cfRule>
    <cfRule type="cellIs" dxfId="26" priority="100" operator="equal">
      <formula>"Extremo"</formula>
    </cfRule>
  </conditionalFormatting>
  <conditionalFormatting sqref="N52">
    <cfRule type="cellIs" dxfId="25" priority="72" operator="equal">
      <formula>"Extremo"</formula>
    </cfRule>
    <cfRule type="cellIs" dxfId="24" priority="73" operator="equal">
      <formula>"Alto"</formula>
    </cfRule>
    <cfRule type="cellIs" dxfId="23" priority="75" operator="equal">
      <formula>"Bajo"</formula>
    </cfRule>
    <cfRule type="cellIs" dxfId="22" priority="74" operator="equal">
      <formula>"Moderado"</formula>
    </cfRule>
  </conditionalFormatting>
  <conditionalFormatting sqref="N58">
    <cfRule type="cellIs" dxfId="21" priority="44" operator="equal">
      <formula>"Extremo"</formula>
    </cfRule>
    <cfRule type="cellIs" dxfId="20" priority="45" operator="equal">
      <formula>"Alto"</formula>
    </cfRule>
    <cfRule type="cellIs" dxfId="19" priority="47" operator="equal">
      <formula>"Bajo"</formula>
    </cfRule>
    <cfRule type="cellIs" dxfId="18" priority="46" operator="equal">
      <formula>"Moderado"</formula>
    </cfRule>
  </conditionalFormatting>
  <conditionalFormatting sqref="N64">
    <cfRule type="cellIs" dxfId="17" priority="16" operator="equal">
      <formula>"Extremo"</formula>
    </cfRule>
    <cfRule type="cellIs" dxfId="16" priority="19" operator="equal">
      <formula>"Bajo"</formula>
    </cfRule>
    <cfRule type="cellIs" dxfId="15" priority="18" operator="equal">
      <formula>"Moderado"</formula>
    </cfRule>
    <cfRule type="cellIs" dxfId="14" priority="17" operator="equal">
      <formula>"Alto"</formula>
    </cfRule>
  </conditionalFormatting>
  <conditionalFormatting sqref="Y10:Y69">
    <cfRule type="cellIs" dxfId="13" priority="15" operator="equal">
      <formula>"Muy Baja"</formula>
    </cfRule>
    <cfRule type="cellIs" dxfId="12" priority="13" operator="equal">
      <formula>"Media"</formula>
    </cfRule>
    <cfRule type="cellIs" dxfId="11" priority="12" operator="equal">
      <formula>"Alta"</formula>
    </cfRule>
    <cfRule type="cellIs" dxfId="10" priority="11" operator="equal">
      <formula>"Muy Alta"</formula>
    </cfRule>
    <cfRule type="cellIs" dxfId="9" priority="14" operator="equal">
      <formula>"Baja"</formula>
    </cfRule>
  </conditionalFormatting>
  <conditionalFormatting sqref="AA10:AA69">
    <cfRule type="cellIs" dxfId="8" priority="10" operator="equal">
      <formula>"Leve"</formula>
    </cfRule>
    <cfRule type="cellIs" dxfId="7" priority="9" operator="equal">
      <formula>"Menor"</formula>
    </cfRule>
    <cfRule type="cellIs" dxfId="6" priority="7" operator="equal">
      <formula>"Mayor"</formula>
    </cfRule>
    <cfRule type="cellIs" dxfId="5" priority="6" operator="equal">
      <formula>"Catastrófico"</formula>
    </cfRule>
    <cfRule type="cellIs" dxfId="4" priority="8" operator="equal">
      <formula>"Moderado"</formula>
    </cfRule>
  </conditionalFormatting>
  <conditionalFormatting sqref="AC10:AC69">
    <cfRule type="cellIs" dxfId="3" priority="2" operator="equal">
      <formula>"Extremo"</formula>
    </cfRule>
    <cfRule type="cellIs" dxfId="2" priority="5" operator="equal">
      <formula>"Bajo"</formula>
    </cfRule>
    <cfRule type="cellIs" dxfId="1" priority="4" operator="equal">
      <formula>"Moderado"</formula>
    </cfRule>
    <cfRule type="cellIs" dxfId="0" priority="3" operator="equal">
      <formula>"Alto"</formula>
    </cfRule>
  </conditionalFormatting>
  <pageMargins left="0.70866141732283472" right="0.70866141732283472" top="0.74803149606299213" bottom="0.74803149606299213" header="0.31496062992125984" footer="0.31496062992125984"/>
  <pageSetup paperSize="5" scale="30" orientation="landscape" r:id="rId1"/>
  <ignoredErrors>
    <ignoredError sqref="AB12"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34" sqref="L34:M35"/>
    </sheetView>
  </sheetViews>
  <sheetFormatPr baseColWidth="10" defaultColWidth="10.7109375" defaultRowHeight="15" x14ac:dyDescent="0.25"/>
  <cols>
    <col min="2" max="39" width="5.7109375" customWidth="1"/>
    <col min="41" max="46" width="5.710937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295" t="s">
        <v>161</v>
      </c>
      <c r="C2" s="295"/>
      <c r="D2" s="295"/>
      <c r="E2" s="295"/>
      <c r="F2" s="295"/>
      <c r="G2" s="295"/>
      <c r="H2" s="295"/>
      <c r="I2" s="295"/>
      <c r="J2" s="263" t="s">
        <v>2</v>
      </c>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295"/>
      <c r="C3" s="295"/>
      <c r="D3" s="295"/>
      <c r="E3" s="295"/>
      <c r="F3" s="295"/>
      <c r="G3" s="295"/>
      <c r="H3" s="295"/>
      <c r="I3" s="295"/>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295"/>
      <c r="C4" s="295"/>
      <c r="D4" s="295"/>
      <c r="E4" s="295"/>
      <c r="F4" s="295"/>
      <c r="G4" s="295"/>
      <c r="H4" s="295"/>
      <c r="I4" s="295"/>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210" t="s">
        <v>4</v>
      </c>
      <c r="C6" s="210"/>
      <c r="D6" s="211"/>
      <c r="E6" s="248" t="s">
        <v>116</v>
      </c>
      <c r="F6" s="249"/>
      <c r="G6" s="249"/>
      <c r="H6" s="249"/>
      <c r="I6" s="250"/>
      <c r="J6" s="259" t="str">
        <f ca="1">IF(AND('Mapa final'!$H$10="Muy Alta",'Mapa final'!$L$10="Leve"),CONCATENATE("R",'Mapa final'!$A$10),"")</f>
        <v/>
      </c>
      <c r="K6" s="260"/>
      <c r="L6" s="260" t="str">
        <f ca="1">IF(AND('Mapa final'!$H$16="Muy Alta",'Mapa final'!$L$16="Leve"),CONCATENATE("R",'Mapa final'!$A$16),"")</f>
        <v/>
      </c>
      <c r="M6" s="260"/>
      <c r="N6" s="260" t="str">
        <f ca="1">IF(AND('Mapa final'!$H$22="Muy Alta",'Mapa final'!$L$22="Leve"),CONCATENATE("R",'Mapa final'!$A$22),"")</f>
        <v/>
      </c>
      <c r="O6" s="262"/>
      <c r="P6" s="259" t="str">
        <f ca="1">IF(AND('Mapa final'!$H$10="Muy Alta",'Mapa final'!$L$10="Menor"),CONCATENATE("R",'Mapa final'!$A$10),"")</f>
        <v/>
      </c>
      <c r="Q6" s="260"/>
      <c r="R6" s="260" t="str">
        <f ca="1">IF(AND('Mapa final'!$H$16="Muy Alta",'Mapa final'!$L$16="Menor"),CONCATENATE("R",'Mapa final'!$A$16),"")</f>
        <v/>
      </c>
      <c r="S6" s="260"/>
      <c r="T6" s="260" t="str">
        <f ca="1">IF(AND('Mapa final'!$H$22="Muy Alta",'Mapa final'!$L$22="Menor"),CONCATENATE("R",'Mapa final'!$A$22),"")</f>
        <v/>
      </c>
      <c r="U6" s="262"/>
      <c r="V6" s="259" t="str">
        <f ca="1">IF(AND('Mapa final'!$H$10="Muy Alta",'Mapa final'!$L$10="Moderado"),CONCATENATE("R",'Mapa final'!$A$10),"")</f>
        <v/>
      </c>
      <c r="W6" s="260"/>
      <c r="X6" s="260" t="str">
        <f ca="1">IF(AND('Mapa final'!$H$16="Muy Alta",'Mapa final'!$L$16="Moderado"),CONCATENATE("R",'Mapa final'!$A$16),"")</f>
        <v/>
      </c>
      <c r="Y6" s="260"/>
      <c r="Z6" s="260" t="str">
        <f ca="1">IF(AND('Mapa final'!$H$22="Muy Alta",'Mapa final'!$L$22="Moderado"),CONCATENATE("R",'Mapa final'!$A$22),"")</f>
        <v/>
      </c>
      <c r="AA6" s="262"/>
      <c r="AB6" s="259" t="str">
        <f ca="1">IF(AND('Mapa final'!$H$10="Muy Alta",'Mapa final'!$L$10="Mayor"),CONCATENATE("R",'Mapa final'!$A$10),"")</f>
        <v/>
      </c>
      <c r="AC6" s="260"/>
      <c r="AD6" s="260" t="str">
        <f ca="1">IF(AND('Mapa final'!$H$16="Muy Alta",'Mapa final'!$L$16="Mayor"),CONCATENATE("R",'Mapa final'!$A$16),"")</f>
        <v/>
      </c>
      <c r="AE6" s="260"/>
      <c r="AF6" s="260" t="str">
        <f ca="1">IF(AND('Mapa final'!$H$22="Muy Alta",'Mapa final'!$L$22="Mayor"),CONCATENATE("R",'Mapa final'!$A$22),"")</f>
        <v/>
      </c>
      <c r="AG6" s="262"/>
      <c r="AH6" s="274" t="str">
        <f ca="1">IF(AND('Mapa final'!$H$10="Muy Alta",'Mapa final'!$L$10="Catastrófico"),CONCATENATE("R",'Mapa final'!$A$10),"")</f>
        <v/>
      </c>
      <c r="AI6" s="275"/>
      <c r="AJ6" s="275" t="str">
        <f ca="1">IF(AND('Mapa final'!$H$16="Muy Alta",'Mapa final'!$L$16="Catastrófico"),CONCATENATE("R",'Mapa final'!$A$16),"")</f>
        <v/>
      </c>
      <c r="AK6" s="275"/>
      <c r="AL6" s="275" t="str">
        <f ca="1">IF(AND('Mapa final'!$H$22="Muy Alta",'Mapa final'!$L$22="Catastrófico"),CONCATENATE("R",'Mapa final'!$A$22),"")</f>
        <v/>
      </c>
      <c r="AM6" s="276"/>
      <c r="AO6" s="212" t="s">
        <v>79</v>
      </c>
      <c r="AP6" s="213"/>
      <c r="AQ6" s="213"/>
      <c r="AR6" s="213"/>
      <c r="AS6" s="213"/>
      <c r="AT6" s="214"/>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210"/>
      <c r="C7" s="210"/>
      <c r="D7" s="211"/>
      <c r="E7" s="251"/>
      <c r="F7" s="252"/>
      <c r="G7" s="252"/>
      <c r="H7" s="252"/>
      <c r="I7" s="253"/>
      <c r="J7" s="261"/>
      <c r="K7" s="257"/>
      <c r="L7" s="257"/>
      <c r="M7" s="257"/>
      <c r="N7" s="257"/>
      <c r="O7" s="258"/>
      <c r="P7" s="261"/>
      <c r="Q7" s="257"/>
      <c r="R7" s="257"/>
      <c r="S7" s="257"/>
      <c r="T7" s="257"/>
      <c r="U7" s="258"/>
      <c r="V7" s="261"/>
      <c r="W7" s="257"/>
      <c r="X7" s="257"/>
      <c r="Y7" s="257"/>
      <c r="Z7" s="257"/>
      <c r="AA7" s="258"/>
      <c r="AB7" s="261"/>
      <c r="AC7" s="257"/>
      <c r="AD7" s="257"/>
      <c r="AE7" s="257"/>
      <c r="AF7" s="257"/>
      <c r="AG7" s="258"/>
      <c r="AH7" s="268"/>
      <c r="AI7" s="269"/>
      <c r="AJ7" s="269"/>
      <c r="AK7" s="269"/>
      <c r="AL7" s="269"/>
      <c r="AM7" s="270"/>
      <c r="AN7" s="82"/>
      <c r="AO7" s="215"/>
      <c r="AP7" s="216"/>
      <c r="AQ7" s="216"/>
      <c r="AR7" s="216"/>
      <c r="AS7" s="216"/>
      <c r="AT7" s="217"/>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210"/>
      <c r="C8" s="210"/>
      <c r="D8" s="211"/>
      <c r="E8" s="251"/>
      <c r="F8" s="252"/>
      <c r="G8" s="252"/>
      <c r="H8" s="252"/>
      <c r="I8" s="253"/>
      <c r="J8" s="261" t="str">
        <f ca="1">IF(AND('Mapa final'!$H$28="Muy Alta",'Mapa final'!$L$28="Leve"),CONCATENATE("R",'Mapa final'!$A$28),"")</f>
        <v/>
      </c>
      <c r="K8" s="257"/>
      <c r="L8" s="257" t="str">
        <f ca="1">IF(AND('Mapa final'!$H$34="Muy Alta",'Mapa final'!$L$34="Leve"),CONCATENATE("R",'Mapa final'!$A$34),"")</f>
        <v/>
      </c>
      <c r="M8" s="257"/>
      <c r="N8" s="257" t="str">
        <f ca="1">IF(AND('Mapa final'!$H$40="Muy Alta",'Mapa final'!$L$40="Leve"),CONCATENATE("R",'Mapa final'!$A$40),"")</f>
        <v/>
      </c>
      <c r="O8" s="258"/>
      <c r="P8" s="261" t="str">
        <f ca="1">IF(AND('Mapa final'!$H$28="Muy Alta",'Mapa final'!$L$28="Menor"),CONCATENATE("R",'Mapa final'!$A$28),"")</f>
        <v/>
      </c>
      <c r="Q8" s="257"/>
      <c r="R8" s="257" t="str">
        <f ca="1">IF(AND('Mapa final'!$H$34="Muy Alta",'Mapa final'!$L$34="Menor"),CONCATENATE("R",'Mapa final'!$A$34),"")</f>
        <v/>
      </c>
      <c r="S8" s="257"/>
      <c r="T8" s="257" t="str">
        <f ca="1">IF(AND('Mapa final'!$H$40="Muy Alta",'Mapa final'!$L$40="Menor"),CONCATENATE("R",'Mapa final'!$A$40),"")</f>
        <v/>
      </c>
      <c r="U8" s="258"/>
      <c r="V8" s="261" t="str">
        <f ca="1">IF(AND('Mapa final'!$H$28="Muy Alta",'Mapa final'!$L$28="Moderado"),CONCATENATE("R",'Mapa final'!$A$28),"")</f>
        <v/>
      </c>
      <c r="W8" s="257"/>
      <c r="X8" s="257" t="str">
        <f ca="1">IF(AND('Mapa final'!$H$34="Muy Alta",'Mapa final'!$L$34="Moderado"),CONCATENATE("R",'Mapa final'!$A$34),"")</f>
        <v/>
      </c>
      <c r="Y8" s="257"/>
      <c r="Z8" s="257" t="str">
        <f ca="1">IF(AND('Mapa final'!$H$40="Muy Alta",'Mapa final'!$L$40="Moderado"),CONCATENATE("R",'Mapa final'!$A$40),"")</f>
        <v/>
      </c>
      <c r="AA8" s="258"/>
      <c r="AB8" s="261" t="str">
        <f ca="1">IF(AND('Mapa final'!$H$28="Muy Alta",'Mapa final'!$L$28="Mayor"),CONCATENATE("R",'Mapa final'!$A$28),"")</f>
        <v/>
      </c>
      <c r="AC8" s="257"/>
      <c r="AD8" s="257" t="str">
        <f ca="1">IF(AND('Mapa final'!$H$34="Muy Alta",'Mapa final'!$L$34="Mayor"),CONCATENATE("R",'Mapa final'!$A$34),"")</f>
        <v/>
      </c>
      <c r="AE8" s="257"/>
      <c r="AF8" s="257" t="str">
        <f ca="1">IF(AND('Mapa final'!$H$40="Muy Alta",'Mapa final'!$L$40="Mayor"),CONCATENATE("R",'Mapa final'!$A$40),"")</f>
        <v/>
      </c>
      <c r="AG8" s="258"/>
      <c r="AH8" s="268" t="str">
        <f ca="1">IF(AND('Mapa final'!$H$28="Muy Alta",'Mapa final'!$L$28="Catastrófico"),CONCATENATE("R",'Mapa final'!$A$28),"")</f>
        <v/>
      </c>
      <c r="AI8" s="269"/>
      <c r="AJ8" s="269" t="str">
        <f ca="1">IF(AND('Mapa final'!$H$34="Muy Alta",'Mapa final'!$L$34="Catastrófico"),CONCATENATE("R",'Mapa final'!$A$34),"")</f>
        <v/>
      </c>
      <c r="AK8" s="269"/>
      <c r="AL8" s="269" t="str">
        <f ca="1">IF(AND('Mapa final'!$H$40="Muy Alta",'Mapa final'!$L$40="Catastrófico"),CONCATENATE("R",'Mapa final'!$A$40),"")</f>
        <v/>
      </c>
      <c r="AM8" s="270"/>
      <c r="AN8" s="82"/>
      <c r="AO8" s="215"/>
      <c r="AP8" s="216"/>
      <c r="AQ8" s="216"/>
      <c r="AR8" s="216"/>
      <c r="AS8" s="216"/>
      <c r="AT8" s="217"/>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210"/>
      <c r="C9" s="210"/>
      <c r="D9" s="211"/>
      <c r="E9" s="251"/>
      <c r="F9" s="252"/>
      <c r="G9" s="252"/>
      <c r="H9" s="252"/>
      <c r="I9" s="253"/>
      <c r="J9" s="261"/>
      <c r="K9" s="257"/>
      <c r="L9" s="257"/>
      <c r="M9" s="257"/>
      <c r="N9" s="257"/>
      <c r="O9" s="258"/>
      <c r="P9" s="261"/>
      <c r="Q9" s="257"/>
      <c r="R9" s="257"/>
      <c r="S9" s="257"/>
      <c r="T9" s="257"/>
      <c r="U9" s="258"/>
      <c r="V9" s="261"/>
      <c r="W9" s="257"/>
      <c r="X9" s="257"/>
      <c r="Y9" s="257"/>
      <c r="Z9" s="257"/>
      <c r="AA9" s="258"/>
      <c r="AB9" s="261"/>
      <c r="AC9" s="257"/>
      <c r="AD9" s="257"/>
      <c r="AE9" s="257"/>
      <c r="AF9" s="257"/>
      <c r="AG9" s="258"/>
      <c r="AH9" s="268"/>
      <c r="AI9" s="269"/>
      <c r="AJ9" s="269"/>
      <c r="AK9" s="269"/>
      <c r="AL9" s="269"/>
      <c r="AM9" s="270"/>
      <c r="AN9" s="82"/>
      <c r="AO9" s="215"/>
      <c r="AP9" s="216"/>
      <c r="AQ9" s="216"/>
      <c r="AR9" s="216"/>
      <c r="AS9" s="216"/>
      <c r="AT9" s="217"/>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210"/>
      <c r="C10" s="210"/>
      <c r="D10" s="211"/>
      <c r="E10" s="251"/>
      <c r="F10" s="252"/>
      <c r="G10" s="252"/>
      <c r="H10" s="252"/>
      <c r="I10" s="253"/>
      <c r="J10" s="261" t="str">
        <f ca="1">IF(AND('Mapa final'!$H$46="Muy Alta",'Mapa final'!$L$46="Leve"),CONCATENATE("R",'Mapa final'!$A$46),"")</f>
        <v/>
      </c>
      <c r="K10" s="257"/>
      <c r="L10" s="257" t="str">
        <f ca="1">IF(AND('Mapa final'!$H$52="Muy Alta",'Mapa final'!$L$52="Leve"),CONCATENATE("R",'Mapa final'!$A$52),"")</f>
        <v/>
      </c>
      <c r="M10" s="257"/>
      <c r="N10" s="257" t="str">
        <f ca="1">IF(AND('Mapa final'!$H$58="Muy Alta",'Mapa final'!$L$58="Leve"),CONCATENATE("R",'Mapa final'!$A$58),"")</f>
        <v/>
      </c>
      <c r="O10" s="258"/>
      <c r="P10" s="261" t="str">
        <f ca="1">IF(AND('Mapa final'!$H$46="Muy Alta",'Mapa final'!$L$46="Menor"),CONCATENATE("R",'Mapa final'!$A$46),"")</f>
        <v/>
      </c>
      <c r="Q10" s="257"/>
      <c r="R10" s="257" t="str">
        <f ca="1">IF(AND('Mapa final'!$H$52="Muy Alta",'Mapa final'!$L$52="Menor"),CONCATENATE("R",'Mapa final'!$A$52),"")</f>
        <v/>
      </c>
      <c r="S10" s="257"/>
      <c r="T10" s="257" t="str">
        <f ca="1">IF(AND('Mapa final'!$H$58="Muy Alta",'Mapa final'!$L$58="Menor"),CONCATENATE("R",'Mapa final'!$A$58),"")</f>
        <v/>
      </c>
      <c r="U10" s="258"/>
      <c r="V10" s="261" t="str">
        <f ca="1">IF(AND('Mapa final'!$H$46="Muy Alta",'Mapa final'!$L$46="Moderado"),CONCATENATE("R",'Mapa final'!$A$46),"")</f>
        <v/>
      </c>
      <c r="W10" s="257"/>
      <c r="X10" s="257" t="str">
        <f ca="1">IF(AND('Mapa final'!$H$52="Muy Alta",'Mapa final'!$L$52="Moderado"),CONCATENATE("R",'Mapa final'!$A$52),"")</f>
        <v/>
      </c>
      <c r="Y10" s="257"/>
      <c r="Z10" s="257" t="str">
        <f ca="1">IF(AND('Mapa final'!$H$58="Muy Alta",'Mapa final'!$L$58="Moderado"),CONCATENATE("R",'Mapa final'!$A$58),"")</f>
        <v/>
      </c>
      <c r="AA10" s="258"/>
      <c r="AB10" s="261" t="str">
        <f ca="1">IF(AND('Mapa final'!$H$46="Muy Alta",'Mapa final'!$L$46="Mayor"),CONCATENATE("R",'Mapa final'!$A$46),"")</f>
        <v/>
      </c>
      <c r="AC10" s="257"/>
      <c r="AD10" s="257" t="str">
        <f ca="1">IF(AND('Mapa final'!$H$52="Muy Alta",'Mapa final'!$L$52="Mayor"),CONCATENATE("R",'Mapa final'!$A$52),"")</f>
        <v/>
      </c>
      <c r="AE10" s="257"/>
      <c r="AF10" s="257" t="str">
        <f ca="1">IF(AND('Mapa final'!$H$58="Muy Alta",'Mapa final'!$L$58="Mayor"),CONCATENATE("R",'Mapa final'!$A$58),"")</f>
        <v/>
      </c>
      <c r="AG10" s="258"/>
      <c r="AH10" s="268" t="str">
        <f ca="1">IF(AND('Mapa final'!$H$46="Muy Alta",'Mapa final'!$L$46="Catastrófico"),CONCATENATE("R",'Mapa final'!$A$46),"")</f>
        <v/>
      </c>
      <c r="AI10" s="269"/>
      <c r="AJ10" s="269" t="str">
        <f ca="1">IF(AND('Mapa final'!$H$52="Muy Alta",'Mapa final'!$L$52="Catastrófico"),CONCATENATE("R",'Mapa final'!$A$52),"")</f>
        <v/>
      </c>
      <c r="AK10" s="269"/>
      <c r="AL10" s="269" t="str">
        <f ca="1">IF(AND('Mapa final'!$H$58="Muy Alta",'Mapa final'!$L$58="Catastrófico"),CONCATENATE("R",'Mapa final'!$A$58),"")</f>
        <v/>
      </c>
      <c r="AM10" s="270"/>
      <c r="AN10" s="82"/>
      <c r="AO10" s="215"/>
      <c r="AP10" s="216"/>
      <c r="AQ10" s="216"/>
      <c r="AR10" s="216"/>
      <c r="AS10" s="216"/>
      <c r="AT10" s="217"/>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210"/>
      <c r="C11" s="210"/>
      <c r="D11" s="211"/>
      <c r="E11" s="251"/>
      <c r="F11" s="252"/>
      <c r="G11" s="252"/>
      <c r="H11" s="252"/>
      <c r="I11" s="253"/>
      <c r="J11" s="261"/>
      <c r="K11" s="257"/>
      <c r="L11" s="257"/>
      <c r="M11" s="257"/>
      <c r="N11" s="257"/>
      <c r="O11" s="258"/>
      <c r="P11" s="261"/>
      <c r="Q11" s="257"/>
      <c r="R11" s="257"/>
      <c r="S11" s="257"/>
      <c r="T11" s="257"/>
      <c r="U11" s="258"/>
      <c r="V11" s="261"/>
      <c r="W11" s="257"/>
      <c r="X11" s="257"/>
      <c r="Y11" s="257"/>
      <c r="Z11" s="257"/>
      <c r="AA11" s="258"/>
      <c r="AB11" s="261"/>
      <c r="AC11" s="257"/>
      <c r="AD11" s="257"/>
      <c r="AE11" s="257"/>
      <c r="AF11" s="257"/>
      <c r="AG11" s="258"/>
      <c r="AH11" s="268"/>
      <c r="AI11" s="269"/>
      <c r="AJ11" s="269"/>
      <c r="AK11" s="269"/>
      <c r="AL11" s="269"/>
      <c r="AM11" s="270"/>
      <c r="AN11" s="82"/>
      <c r="AO11" s="215"/>
      <c r="AP11" s="216"/>
      <c r="AQ11" s="216"/>
      <c r="AR11" s="216"/>
      <c r="AS11" s="216"/>
      <c r="AT11" s="217"/>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210"/>
      <c r="C12" s="210"/>
      <c r="D12" s="211"/>
      <c r="E12" s="251"/>
      <c r="F12" s="252"/>
      <c r="G12" s="252"/>
      <c r="H12" s="252"/>
      <c r="I12" s="253"/>
      <c r="J12" s="261" t="str">
        <f ca="1">IF(AND('Mapa final'!$H$64="Muy Alta",'Mapa final'!$L$64="Leve"),CONCATENATE("R",'Mapa final'!$A$64),"")</f>
        <v/>
      </c>
      <c r="K12" s="257"/>
      <c r="L12" s="257" t="str">
        <f>IF(AND('Mapa final'!$H$70="Muy Alta",'Mapa final'!$L$70="Leve"),CONCATENATE("R",'Mapa final'!$A$70),"")</f>
        <v/>
      </c>
      <c r="M12" s="257"/>
      <c r="N12" s="257" t="str">
        <f>IF(AND('Mapa final'!$H$76="Muy Alta",'Mapa final'!$L$76="Leve"),CONCATENATE("R",'Mapa final'!$A$76),"")</f>
        <v/>
      </c>
      <c r="O12" s="258"/>
      <c r="P12" s="261" t="str">
        <f ca="1">IF(AND('Mapa final'!$H$64="Muy Alta",'Mapa final'!$L$64="Menor"),CONCATENATE("R",'Mapa final'!$A$64),"")</f>
        <v/>
      </c>
      <c r="Q12" s="257"/>
      <c r="R12" s="257" t="str">
        <f>IF(AND('Mapa final'!$H$70="Muy Alta",'Mapa final'!$L$70="Menor"),CONCATENATE("R",'Mapa final'!$A$70),"")</f>
        <v/>
      </c>
      <c r="S12" s="257"/>
      <c r="T12" s="257" t="str">
        <f>IF(AND('Mapa final'!$H$76="Muy Alta",'Mapa final'!$L$76="Menor"),CONCATENATE("R",'Mapa final'!$A$76),"")</f>
        <v/>
      </c>
      <c r="U12" s="258"/>
      <c r="V12" s="261" t="str">
        <f ca="1">IF(AND('Mapa final'!$H$64="Muy Alta",'Mapa final'!$L$64="Moderado"),CONCATENATE("R",'Mapa final'!$A$64),"")</f>
        <v/>
      </c>
      <c r="W12" s="257"/>
      <c r="X12" s="257" t="str">
        <f>IF(AND('Mapa final'!$H$70="Muy Alta",'Mapa final'!$L$70="Moderado"),CONCATENATE("R",'Mapa final'!$A$70),"")</f>
        <v/>
      </c>
      <c r="Y12" s="257"/>
      <c r="Z12" s="257" t="str">
        <f>IF(AND('Mapa final'!$H$76="Muy Alta",'Mapa final'!$L$76="Moderado"),CONCATENATE("R",'Mapa final'!$A$76),"")</f>
        <v/>
      </c>
      <c r="AA12" s="258"/>
      <c r="AB12" s="261" t="str">
        <f ca="1">IF(AND('Mapa final'!$H$64="Muy Alta",'Mapa final'!$L$64="Mayor"),CONCATENATE("R",'Mapa final'!$A$64),"")</f>
        <v/>
      </c>
      <c r="AC12" s="257"/>
      <c r="AD12" s="257" t="str">
        <f>IF(AND('Mapa final'!$H$70="Muy Alta",'Mapa final'!$L$70="Mayor"),CONCATENATE("R",'Mapa final'!$A$70),"")</f>
        <v/>
      </c>
      <c r="AE12" s="257"/>
      <c r="AF12" s="257" t="str">
        <f>IF(AND('Mapa final'!$H$76="Muy Alta",'Mapa final'!$L$76="Mayor"),CONCATENATE("R",'Mapa final'!$A$76),"")</f>
        <v/>
      </c>
      <c r="AG12" s="258"/>
      <c r="AH12" s="268" t="str">
        <f ca="1">IF(AND('Mapa final'!$H$64="Muy Alta",'Mapa final'!$L$64="Catastrófico"),CONCATENATE("R",'Mapa final'!$A$64),"")</f>
        <v/>
      </c>
      <c r="AI12" s="269"/>
      <c r="AJ12" s="269" t="str">
        <f>IF(AND('Mapa final'!$H$70="Muy Alta",'Mapa final'!$L$70="Catastrófico"),CONCATENATE("R",'Mapa final'!$A$70),"")</f>
        <v/>
      </c>
      <c r="AK12" s="269"/>
      <c r="AL12" s="269" t="str">
        <f>IF(AND('Mapa final'!$H$76="Muy Alta",'Mapa final'!$L$76="Catastrófico"),CONCATENATE("R",'Mapa final'!$A$76),"")</f>
        <v/>
      </c>
      <c r="AM12" s="270"/>
      <c r="AN12" s="82"/>
      <c r="AO12" s="215"/>
      <c r="AP12" s="216"/>
      <c r="AQ12" s="216"/>
      <c r="AR12" s="216"/>
      <c r="AS12" s="216"/>
      <c r="AT12" s="217"/>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210"/>
      <c r="C13" s="210"/>
      <c r="D13" s="211"/>
      <c r="E13" s="254"/>
      <c r="F13" s="255"/>
      <c r="G13" s="255"/>
      <c r="H13" s="255"/>
      <c r="I13" s="256"/>
      <c r="J13" s="261"/>
      <c r="K13" s="257"/>
      <c r="L13" s="257"/>
      <c r="M13" s="257"/>
      <c r="N13" s="257"/>
      <c r="O13" s="258"/>
      <c r="P13" s="261"/>
      <c r="Q13" s="257"/>
      <c r="R13" s="257"/>
      <c r="S13" s="257"/>
      <c r="T13" s="257"/>
      <c r="U13" s="258"/>
      <c r="V13" s="261"/>
      <c r="W13" s="257"/>
      <c r="X13" s="257"/>
      <c r="Y13" s="257"/>
      <c r="Z13" s="257"/>
      <c r="AA13" s="258"/>
      <c r="AB13" s="261"/>
      <c r="AC13" s="257"/>
      <c r="AD13" s="257"/>
      <c r="AE13" s="257"/>
      <c r="AF13" s="257"/>
      <c r="AG13" s="258"/>
      <c r="AH13" s="271"/>
      <c r="AI13" s="272"/>
      <c r="AJ13" s="272"/>
      <c r="AK13" s="272"/>
      <c r="AL13" s="272"/>
      <c r="AM13" s="273"/>
      <c r="AN13" s="82"/>
      <c r="AO13" s="218"/>
      <c r="AP13" s="219"/>
      <c r="AQ13" s="219"/>
      <c r="AR13" s="219"/>
      <c r="AS13" s="219"/>
      <c r="AT13" s="220"/>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210"/>
      <c r="C14" s="210"/>
      <c r="D14" s="211"/>
      <c r="E14" s="248" t="s">
        <v>115</v>
      </c>
      <c r="F14" s="249"/>
      <c r="G14" s="249"/>
      <c r="H14" s="249"/>
      <c r="I14" s="249"/>
      <c r="J14" s="283" t="str">
        <f ca="1">IF(AND('Mapa final'!$H$10="Alta",'Mapa final'!$L$10="Leve"),CONCATENATE("R",'Mapa final'!$A$10),"")</f>
        <v/>
      </c>
      <c r="K14" s="284"/>
      <c r="L14" s="284" t="str">
        <f ca="1">IF(AND('Mapa final'!$H$16="Alta",'Mapa final'!$L$16="Leve"),CONCATENATE("R",'Mapa final'!$A$16),"")</f>
        <v/>
      </c>
      <c r="M14" s="284"/>
      <c r="N14" s="284" t="str">
        <f ca="1">IF(AND('Mapa final'!$H$22="Alta",'Mapa final'!$L$22="Leve"),CONCATENATE("R",'Mapa final'!$A$22),"")</f>
        <v/>
      </c>
      <c r="O14" s="285"/>
      <c r="P14" s="283" t="str">
        <f ca="1">IF(AND('Mapa final'!$H$10="Alta",'Mapa final'!$L$10="Menor"),CONCATENATE("R",'Mapa final'!$A$10),"")</f>
        <v/>
      </c>
      <c r="Q14" s="284"/>
      <c r="R14" s="284" t="str">
        <f ca="1">IF(AND('Mapa final'!$H$16="Alta",'Mapa final'!$L$16="Menor"),CONCATENATE("R",'Mapa final'!$A$16),"")</f>
        <v/>
      </c>
      <c r="S14" s="284"/>
      <c r="T14" s="284" t="str">
        <f ca="1">IF(AND('Mapa final'!$H$22="Alta",'Mapa final'!$L$22="Menor"),CONCATENATE("R",'Mapa final'!$A$22),"")</f>
        <v/>
      </c>
      <c r="U14" s="285"/>
      <c r="V14" s="259" t="str">
        <f ca="1">IF(AND('Mapa final'!$H$10="Alta",'Mapa final'!$L$10="Moderado"),CONCATENATE("R",'Mapa final'!$A$10),"")</f>
        <v/>
      </c>
      <c r="W14" s="260"/>
      <c r="X14" s="260" t="str">
        <f ca="1">IF(AND('Mapa final'!$H$16="Alta",'Mapa final'!$L$16="Moderado"),CONCATENATE("R",'Mapa final'!$A$16),"")</f>
        <v/>
      </c>
      <c r="Y14" s="260"/>
      <c r="Z14" s="260" t="str">
        <f ca="1">IF(AND('Mapa final'!$H$22="Alta",'Mapa final'!$L$22="Moderado"),CONCATENATE("R",'Mapa final'!$A$22),"")</f>
        <v/>
      </c>
      <c r="AA14" s="262"/>
      <c r="AB14" s="259" t="str">
        <f ca="1">IF(AND('Mapa final'!$H$10="Alta",'Mapa final'!$L$10="Mayor"),CONCATENATE("R",'Mapa final'!$A$10),"")</f>
        <v/>
      </c>
      <c r="AC14" s="260"/>
      <c r="AD14" s="260" t="str">
        <f ca="1">IF(AND('Mapa final'!$H$16="Alta",'Mapa final'!$L$16="Mayor"),CONCATENATE("R",'Mapa final'!$A$16),"")</f>
        <v/>
      </c>
      <c r="AE14" s="260"/>
      <c r="AF14" s="260" t="str">
        <f ca="1">IF(AND('Mapa final'!$H$22="Alta",'Mapa final'!$L$22="Mayor"),CONCATENATE("R",'Mapa final'!$A$22),"")</f>
        <v/>
      </c>
      <c r="AG14" s="262"/>
      <c r="AH14" s="274" t="str">
        <f ca="1">IF(AND('Mapa final'!$H$10="Alta",'Mapa final'!$L$10="Catastrófico"),CONCATENATE("R",'Mapa final'!$A$10),"")</f>
        <v/>
      </c>
      <c r="AI14" s="275"/>
      <c r="AJ14" s="275" t="str">
        <f ca="1">IF(AND('Mapa final'!$H$16="Alta",'Mapa final'!$L$16="Catastrófico"),CONCATENATE("R",'Mapa final'!$A$16),"")</f>
        <v/>
      </c>
      <c r="AK14" s="275"/>
      <c r="AL14" s="275" t="str">
        <f ca="1">IF(AND('Mapa final'!$H$22="Alta",'Mapa final'!$L$22="Catastrófico"),CONCATENATE("R",'Mapa final'!$A$22),"")</f>
        <v/>
      </c>
      <c r="AM14" s="276"/>
      <c r="AN14" s="82"/>
      <c r="AO14" s="221" t="s">
        <v>80</v>
      </c>
      <c r="AP14" s="222"/>
      <c r="AQ14" s="222"/>
      <c r="AR14" s="222"/>
      <c r="AS14" s="222"/>
      <c r="AT14" s="223"/>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210"/>
      <c r="C15" s="210"/>
      <c r="D15" s="211"/>
      <c r="E15" s="251"/>
      <c r="F15" s="252"/>
      <c r="G15" s="252"/>
      <c r="H15" s="252"/>
      <c r="I15" s="252"/>
      <c r="J15" s="277"/>
      <c r="K15" s="278"/>
      <c r="L15" s="278"/>
      <c r="M15" s="278"/>
      <c r="N15" s="278"/>
      <c r="O15" s="279"/>
      <c r="P15" s="277"/>
      <c r="Q15" s="278"/>
      <c r="R15" s="278"/>
      <c r="S15" s="278"/>
      <c r="T15" s="278"/>
      <c r="U15" s="279"/>
      <c r="V15" s="261"/>
      <c r="W15" s="257"/>
      <c r="X15" s="257"/>
      <c r="Y15" s="257"/>
      <c r="Z15" s="257"/>
      <c r="AA15" s="258"/>
      <c r="AB15" s="261"/>
      <c r="AC15" s="257"/>
      <c r="AD15" s="257"/>
      <c r="AE15" s="257"/>
      <c r="AF15" s="257"/>
      <c r="AG15" s="258"/>
      <c r="AH15" s="268"/>
      <c r="AI15" s="269"/>
      <c r="AJ15" s="269"/>
      <c r="AK15" s="269"/>
      <c r="AL15" s="269"/>
      <c r="AM15" s="270"/>
      <c r="AN15" s="82"/>
      <c r="AO15" s="224"/>
      <c r="AP15" s="225"/>
      <c r="AQ15" s="225"/>
      <c r="AR15" s="225"/>
      <c r="AS15" s="225"/>
      <c r="AT15" s="226"/>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210"/>
      <c r="C16" s="210"/>
      <c r="D16" s="211"/>
      <c r="E16" s="251"/>
      <c r="F16" s="252"/>
      <c r="G16" s="252"/>
      <c r="H16" s="252"/>
      <c r="I16" s="252"/>
      <c r="J16" s="277" t="str">
        <f ca="1">IF(AND('Mapa final'!$H$28="Alta",'Mapa final'!$L$28="Leve"),CONCATENATE("R",'Mapa final'!$A$28),"")</f>
        <v/>
      </c>
      <c r="K16" s="278"/>
      <c r="L16" s="278" t="str">
        <f ca="1">IF(AND('Mapa final'!$H$34="Alta",'Mapa final'!$L$34="Leve"),CONCATENATE("R",'Mapa final'!$A$34),"")</f>
        <v/>
      </c>
      <c r="M16" s="278"/>
      <c r="N16" s="278" t="str">
        <f ca="1">IF(AND('Mapa final'!$H$40="Alta",'Mapa final'!$L$40="Leve"),CONCATENATE("R",'Mapa final'!$A$40),"")</f>
        <v/>
      </c>
      <c r="O16" s="279"/>
      <c r="P16" s="277" t="str">
        <f ca="1">IF(AND('Mapa final'!$H$28="Alta",'Mapa final'!$L$28="Menor"),CONCATENATE("R",'Mapa final'!$A$28),"")</f>
        <v/>
      </c>
      <c r="Q16" s="278"/>
      <c r="R16" s="278" t="str">
        <f ca="1">IF(AND('Mapa final'!$H$34="Alta",'Mapa final'!$L$34="Menor"),CONCATENATE("R",'Mapa final'!$A$34),"")</f>
        <v/>
      </c>
      <c r="S16" s="278"/>
      <c r="T16" s="278" t="str">
        <f ca="1">IF(AND('Mapa final'!$H$40="Alta",'Mapa final'!$L$40="Menor"),CONCATENATE("R",'Mapa final'!$A$40),"")</f>
        <v/>
      </c>
      <c r="U16" s="279"/>
      <c r="V16" s="261" t="str">
        <f ca="1">IF(AND('Mapa final'!$H$28="Alta",'Mapa final'!$L$28="Moderado"),CONCATENATE("R",'Mapa final'!$A$28),"")</f>
        <v/>
      </c>
      <c r="W16" s="257"/>
      <c r="X16" s="257" t="str">
        <f ca="1">IF(AND('Mapa final'!$H$34="Alta",'Mapa final'!$L$34="Moderado"),CONCATENATE("R",'Mapa final'!$A$34),"")</f>
        <v/>
      </c>
      <c r="Y16" s="257"/>
      <c r="Z16" s="257" t="str">
        <f ca="1">IF(AND('Mapa final'!$H$40="Alta",'Mapa final'!$L$40="Moderado"),CONCATENATE("R",'Mapa final'!$A$40),"")</f>
        <v/>
      </c>
      <c r="AA16" s="258"/>
      <c r="AB16" s="261" t="str">
        <f ca="1">IF(AND('Mapa final'!$H$28="Alta",'Mapa final'!$L$28="Mayor"),CONCATENATE("R",'Mapa final'!$A$28),"")</f>
        <v/>
      </c>
      <c r="AC16" s="257"/>
      <c r="AD16" s="257" t="str">
        <f ca="1">IF(AND('Mapa final'!$H$34="Alta",'Mapa final'!$L$34="Mayor"),CONCATENATE("R",'Mapa final'!$A$34),"")</f>
        <v/>
      </c>
      <c r="AE16" s="257"/>
      <c r="AF16" s="257" t="str">
        <f ca="1">IF(AND('Mapa final'!$H$40="Alta",'Mapa final'!$L$40="Mayor"),CONCATENATE("R",'Mapa final'!$A$40),"")</f>
        <v/>
      </c>
      <c r="AG16" s="258"/>
      <c r="AH16" s="268" t="str">
        <f ca="1">IF(AND('Mapa final'!$H$28="Alta",'Mapa final'!$L$28="Catastrófico"),CONCATENATE("R",'Mapa final'!$A$28),"")</f>
        <v/>
      </c>
      <c r="AI16" s="269"/>
      <c r="AJ16" s="269" t="str">
        <f ca="1">IF(AND('Mapa final'!$H$34="Alta",'Mapa final'!$L$34="Catastrófico"),CONCATENATE("R",'Mapa final'!$A$34),"")</f>
        <v/>
      </c>
      <c r="AK16" s="269"/>
      <c r="AL16" s="269" t="str">
        <f ca="1">IF(AND('Mapa final'!$H$40="Alta",'Mapa final'!$L$40="Catastrófico"),CONCATENATE("R",'Mapa final'!$A$40),"")</f>
        <v/>
      </c>
      <c r="AM16" s="270"/>
      <c r="AN16" s="82"/>
      <c r="AO16" s="224"/>
      <c r="AP16" s="225"/>
      <c r="AQ16" s="225"/>
      <c r="AR16" s="225"/>
      <c r="AS16" s="225"/>
      <c r="AT16" s="226"/>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210"/>
      <c r="C17" s="210"/>
      <c r="D17" s="211"/>
      <c r="E17" s="251"/>
      <c r="F17" s="252"/>
      <c r="G17" s="252"/>
      <c r="H17" s="252"/>
      <c r="I17" s="252"/>
      <c r="J17" s="277"/>
      <c r="K17" s="278"/>
      <c r="L17" s="278"/>
      <c r="M17" s="278"/>
      <c r="N17" s="278"/>
      <c r="O17" s="279"/>
      <c r="P17" s="277"/>
      <c r="Q17" s="278"/>
      <c r="R17" s="278"/>
      <c r="S17" s="278"/>
      <c r="T17" s="278"/>
      <c r="U17" s="279"/>
      <c r="V17" s="261"/>
      <c r="W17" s="257"/>
      <c r="X17" s="257"/>
      <c r="Y17" s="257"/>
      <c r="Z17" s="257"/>
      <c r="AA17" s="258"/>
      <c r="AB17" s="261"/>
      <c r="AC17" s="257"/>
      <c r="AD17" s="257"/>
      <c r="AE17" s="257"/>
      <c r="AF17" s="257"/>
      <c r="AG17" s="258"/>
      <c r="AH17" s="268"/>
      <c r="AI17" s="269"/>
      <c r="AJ17" s="269"/>
      <c r="AK17" s="269"/>
      <c r="AL17" s="269"/>
      <c r="AM17" s="270"/>
      <c r="AN17" s="82"/>
      <c r="AO17" s="224"/>
      <c r="AP17" s="225"/>
      <c r="AQ17" s="225"/>
      <c r="AR17" s="225"/>
      <c r="AS17" s="225"/>
      <c r="AT17" s="226"/>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210"/>
      <c r="C18" s="210"/>
      <c r="D18" s="211"/>
      <c r="E18" s="251"/>
      <c r="F18" s="252"/>
      <c r="G18" s="252"/>
      <c r="H18" s="252"/>
      <c r="I18" s="252"/>
      <c r="J18" s="277" t="str">
        <f ca="1">IF(AND('Mapa final'!$H$46="Alta",'Mapa final'!$L$46="Leve"),CONCATENATE("R",'Mapa final'!$A$46),"")</f>
        <v/>
      </c>
      <c r="K18" s="278"/>
      <c r="L18" s="278" t="str">
        <f ca="1">IF(AND('Mapa final'!$H$52="Alta",'Mapa final'!$L$52="Leve"),CONCATENATE("R",'Mapa final'!$A$52),"")</f>
        <v/>
      </c>
      <c r="M18" s="278"/>
      <c r="N18" s="278" t="str">
        <f ca="1">IF(AND('Mapa final'!$H$58="Alta",'Mapa final'!$L$58="Leve"),CONCATENATE("R",'Mapa final'!$A$58),"")</f>
        <v/>
      </c>
      <c r="O18" s="279"/>
      <c r="P18" s="277" t="str">
        <f ca="1">IF(AND('Mapa final'!$H$46="Alta",'Mapa final'!$L$46="Menor"),CONCATENATE("R",'Mapa final'!$A$46),"")</f>
        <v/>
      </c>
      <c r="Q18" s="278"/>
      <c r="R18" s="278" t="str">
        <f ca="1">IF(AND('Mapa final'!$H$52="Alta",'Mapa final'!$L$52="Menor"),CONCATENATE("R",'Mapa final'!$A$52),"")</f>
        <v/>
      </c>
      <c r="S18" s="278"/>
      <c r="T18" s="278" t="str">
        <f ca="1">IF(AND('Mapa final'!$H$58="Alta",'Mapa final'!$L$58="Menor"),CONCATENATE("R",'Mapa final'!$A$58),"")</f>
        <v/>
      </c>
      <c r="U18" s="279"/>
      <c r="V18" s="261" t="str">
        <f ca="1">IF(AND('Mapa final'!$H$46="Alta",'Mapa final'!$L$46="Moderado"),CONCATENATE("R",'Mapa final'!$A$46),"")</f>
        <v/>
      </c>
      <c r="W18" s="257"/>
      <c r="X18" s="257" t="str">
        <f ca="1">IF(AND('Mapa final'!$H$52="Alta",'Mapa final'!$L$52="Moderado"),CONCATENATE("R",'Mapa final'!$A$52),"")</f>
        <v/>
      </c>
      <c r="Y18" s="257"/>
      <c r="Z18" s="257" t="str">
        <f ca="1">IF(AND('Mapa final'!$H$58="Alta",'Mapa final'!$L$58="Moderado"),CONCATENATE("R",'Mapa final'!$A$58),"")</f>
        <v/>
      </c>
      <c r="AA18" s="258"/>
      <c r="AB18" s="261" t="str">
        <f ca="1">IF(AND('Mapa final'!$H$46="Alta",'Mapa final'!$L$46="Mayor"),CONCATENATE("R",'Mapa final'!$A$46),"")</f>
        <v/>
      </c>
      <c r="AC18" s="257"/>
      <c r="AD18" s="257" t="str">
        <f ca="1">IF(AND('Mapa final'!$H$52="Alta",'Mapa final'!$L$52="Mayor"),CONCATENATE("R",'Mapa final'!$A$52),"")</f>
        <v/>
      </c>
      <c r="AE18" s="257"/>
      <c r="AF18" s="257" t="str">
        <f ca="1">IF(AND('Mapa final'!$H$58="Alta",'Mapa final'!$L$58="Mayor"),CONCATENATE("R",'Mapa final'!$A$58),"")</f>
        <v/>
      </c>
      <c r="AG18" s="258"/>
      <c r="AH18" s="268" t="str">
        <f ca="1">IF(AND('Mapa final'!$H$46="Alta",'Mapa final'!$L$46="Catastrófico"),CONCATENATE("R",'Mapa final'!$A$46),"")</f>
        <v/>
      </c>
      <c r="AI18" s="269"/>
      <c r="AJ18" s="269" t="str">
        <f ca="1">IF(AND('Mapa final'!$H$52="Alta",'Mapa final'!$L$52="Catastrófico"),CONCATENATE("R",'Mapa final'!$A$52),"")</f>
        <v/>
      </c>
      <c r="AK18" s="269"/>
      <c r="AL18" s="269" t="str">
        <f ca="1">IF(AND('Mapa final'!$H$58="Alta",'Mapa final'!$L$58="Catastrófico"),CONCATENATE("R",'Mapa final'!$A$58),"")</f>
        <v/>
      </c>
      <c r="AM18" s="270"/>
      <c r="AN18" s="82"/>
      <c r="AO18" s="224"/>
      <c r="AP18" s="225"/>
      <c r="AQ18" s="225"/>
      <c r="AR18" s="225"/>
      <c r="AS18" s="225"/>
      <c r="AT18" s="226"/>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210"/>
      <c r="C19" s="210"/>
      <c r="D19" s="211"/>
      <c r="E19" s="251"/>
      <c r="F19" s="252"/>
      <c r="G19" s="252"/>
      <c r="H19" s="252"/>
      <c r="I19" s="252"/>
      <c r="J19" s="277"/>
      <c r="K19" s="278"/>
      <c r="L19" s="278"/>
      <c r="M19" s="278"/>
      <c r="N19" s="278"/>
      <c r="O19" s="279"/>
      <c r="P19" s="277"/>
      <c r="Q19" s="278"/>
      <c r="R19" s="278"/>
      <c r="S19" s="278"/>
      <c r="T19" s="278"/>
      <c r="U19" s="279"/>
      <c r="V19" s="261"/>
      <c r="W19" s="257"/>
      <c r="X19" s="257"/>
      <c r="Y19" s="257"/>
      <c r="Z19" s="257"/>
      <c r="AA19" s="258"/>
      <c r="AB19" s="261"/>
      <c r="AC19" s="257"/>
      <c r="AD19" s="257"/>
      <c r="AE19" s="257"/>
      <c r="AF19" s="257"/>
      <c r="AG19" s="258"/>
      <c r="AH19" s="268"/>
      <c r="AI19" s="269"/>
      <c r="AJ19" s="269"/>
      <c r="AK19" s="269"/>
      <c r="AL19" s="269"/>
      <c r="AM19" s="270"/>
      <c r="AN19" s="82"/>
      <c r="AO19" s="224"/>
      <c r="AP19" s="225"/>
      <c r="AQ19" s="225"/>
      <c r="AR19" s="225"/>
      <c r="AS19" s="225"/>
      <c r="AT19" s="226"/>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210"/>
      <c r="C20" s="210"/>
      <c r="D20" s="211"/>
      <c r="E20" s="251"/>
      <c r="F20" s="252"/>
      <c r="G20" s="252"/>
      <c r="H20" s="252"/>
      <c r="I20" s="252"/>
      <c r="J20" s="277" t="str">
        <f ca="1">IF(AND('Mapa final'!$H$64="Alta",'Mapa final'!$L$64="Leve"),CONCATENATE("R",'Mapa final'!$A$64),"")</f>
        <v/>
      </c>
      <c r="K20" s="278"/>
      <c r="L20" s="278" t="str">
        <f>IF(AND('Mapa final'!$H$70="Alta",'Mapa final'!$L$70="Leve"),CONCATENATE("R",'Mapa final'!$A$70),"")</f>
        <v/>
      </c>
      <c r="M20" s="278"/>
      <c r="N20" s="278" t="str">
        <f>IF(AND('Mapa final'!$H$76="Alta",'Mapa final'!$L$76="Leve"),CONCATENATE("R",'Mapa final'!$A$76),"")</f>
        <v/>
      </c>
      <c r="O20" s="279"/>
      <c r="P20" s="277" t="str">
        <f ca="1">IF(AND('Mapa final'!$H$64="Alta",'Mapa final'!$L$64="Menor"),CONCATENATE("R",'Mapa final'!$A$64),"")</f>
        <v/>
      </c>
      <c r="Q20" s="278"/>
      <c r="R20" s="278" t="str">
        <f>IF(AND('Mapa final'!$H$70="Alta",'Mapa final'!$L$70="Menor"),CONCATENATE("R",'Mapa final'!$A$70),"")</f>
        <v/>
      </c>
      <c r="S20" s="278"/>
      <c r="T20" s="278" t="str">
        <f>IF(AND('Mapa final'!$H$76="Alta",'Mapa final'!$L$76="Menor"),CONCATENATE("R",'Mapa final'!$A$76),"")</f>
        <v/>
      </c>
      <c r="U20" s="279"/>
      <c r="V20" s="261" t="str">
        <f ca="1">IF(AND('Mapa final'!$H$64="Alta",'Mapa final'!$L$64="Moderado"),CONCATENATE("R",'Mapa final'!$A$64),"")</f>
        <v/>
      </c>
      <c r="W20" s="257"/>
      <c r="X20" s="257" t="str">
        <f>IF(AND('Mapa final'!$H$70="Alta",'Mapa final'!$L$70="Moderado"),CONCATENATE("R",'Mapa final'!$A$70),"")</f>
        <v/>
      </c>
      <c r="Y20" s="257"/>
      <c r="Z20" s="257" t="str">
        <f>IF(AND('Mapa final'!$H$76="Alta",'Mapa final'!$L$76="Moderado"),CONCATENATE("R",'Mapa final'!$A$76),"")</f>
        <v/>
      </c>
      <c r="AA20" s="258"/>
      <c r="AB20" s="261" t="str">
        <f ca="1">IF(AND('Mapa final'!$H$64="Alta",'Mapa final'!$L$64="Mayor"),CONCATENATE("R",'Mapa final'!$A$64),"")</f>
        <v/>
      </c>
      <c r="AC20" s="257"/>
      <c r="AD20" s="257" t="str">
        <f>IF(AND('Mapa final'!$H$70="Alta",'Mapa final'!$L$70="Mayor"),CONCATENATE("R",'Mapa final'!$A$70),"")</f>
        <v/>
      </c>
      <c r="AE20" s="257"/>
      <c r="AF20" s="257" t="str">
        <f>IF(AND('Mapa final'!$H$76="Alta",'Mapa final'!$L$76="Mayor"),CONCATENATE("R",'Mapa final'!$A$76),"")</f>
        <v/>
      </c>
      <c r="AG20" s="258"/>
      <c r="AH20" s="268" t="str">
        <f ca="1">IF(AND('Mapa final'!$H$64="Alta",'Mapa final'!$L$64="Catastrófico"),CONCATENATE("R",'Mapa final'!$A$64),"")</f>
        <v/>
      </c>
      <c r="AI20" s="269"/>
      <c r="AJ20" s="269" t="str">
        <f>IF(AND('Mapa final'!$H$70="Alta",'Mapa final'!$L$70="Catastrófico"),CONCATENATE("R",'Mapa final'!$A$70),"")</f>
        <v/>
      </c>
      <c r="AK20" s="269"/>
      <c r="AL20" s="269" t="str">
        <f>IF(AND('Mapa final'!$H$76="Alta",'Mapa final'!$L$76="Catastrófico"),CONCATENATE("R",'Mapa final'!$A$76),"")</f>
        <v/>
      </c>
      <c r="AM20" s="270"/>
      <c r="AN20" s="82"/>
      <c r="AO20" s="224"/>
      <c r="AP20" s="225"/>
      <c r="AQ20" s="225"/>
      <c r="AR20" s="225"/>
      <c r="AS20" s="225"/>
      <c r="AT20" s="226"/>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210"/>
      <c r="C21" s="210"/>
      <c r="D21" s="211"/>
      <c r="E21" s="254"/>
      <c r="F21" s="255"/>
      <c r="G21" s="255"/>
      <c r="H21" s="255"/>
      <c r="I21" s="255"/>
      <c r="J21" s="280"/>
      <c r="K21" s="281"/>
      <c r="L21" s="281"/>
      <c r="M21" s="281"/>
      <c r="N21" s="281"/>
      <c r="O21" s="282"/>
      <c r="P21" s="280"/>
      <c r="Q21" s="281"/>
      <c r="R21" s="281"/>
      <c r="S21" s="281"/>
      <c r="T21" s="281"/>
      <c r="U21" s="282"/>
      <c r="V21" s="265"/>
      <c r="W21" s="266"/>
      <c r="X21" s="266"/>
      <c r="Y21" s="266"/>
      <c r="Z21" s="266"/>
      <c r="AA21" s="267"/>
      <c r="AB21" s="265"/>
      <c r="AC21" s="266"/>
      <c r="AD21" s="266"/>
      <c r="AE21" s="266"/>
      <c r="AF21" s="266"/>
      <c r="AG21" s="267"/>
      <c r="AH21" s="271"/>
      <c r="AI21" s="272"/>
      <c r="AJ21" s="272"/>
      <c r="AK21" s="272"/>
      <c r="AL21" s="272"/>
      <c r="AM21" s="273"/>
      <c r="AN21" s="82"/>
      <c r="AO21" s="227"/>
      <c r="AP21" s="228"/>
      <c r="AQ21" s="228"/>
      <c r="AR21" s="228"/>
      <c r="AS21" s="228"/>
      <c r="AT21" s="229"/>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210"/>
      <c r="C22" s="210"/>
      <c r="D22" s="211"/>
      <c r="E22" s="248" t="s">
        <v>117</v>
      </c>
      <c r="F22" s="249"/>
      <c r="G22" s="249"/>
      <c r="H22" s="249"/>
      <c r="I22" s="250"/>
      <c r="J22" s="283" t="str">
        <f ca="1">IF(AND('Mapa final'!$H$10="Media",'Mapa final'!$L$10="Leve"),CONCATENATE("R",'Mapa final'!$A$10),"")</f>
        <v/>
      </c>
      <c r="K22" s="284"/>
      <c r="L22" s="284" t="str">
        <f ca="1">IF(AND('Mapa final'!$H$16="Media",'Mapa final'!$L$16="Leve"),CONCATENATE("R",'Mapa final'!$A$16),"")</f>
        <v/>
      </c>
      <c r="M22" s="284"/>
      <c r="N22" s="284" t="str">
        <f ca="1">IF(AND('Mapa final'!$H$22="Media",'Mapa final'!$L$22="Leve"),CONCATENATE("R",'Mapa final'!$A$22),"")</f>
        <v/>
      </c>
      <c r="O22" s="285"/>
      <c r="P22" s="283" t="str">
        <f ca="1">IF(AND('Mapa final'!$H$10="Media",'Mapa final'!$L$10="Menor"),CONCATENATE("R",'Mapa final'!$A$10),"")</f>
        <v/>
      </c>
      <c r="Q22" s="284"/>
      <c r="R22" s="284" t="str">
        <f ca="1">IF(AND('Mapa final'!$H$16="Media",'Mapa final'!$L$16="Menor"),CONCATENATE("R",'Mapa final'!$A$16),"")</f>
        <v/>
      </c>
      <c r="S22" s="284"/>
      <c r="T22" s="284" t="str">
        <f ca="1">IF(AND('Mapa final'!$H$22="Media",'Mapa final'!$L$22="Menor"),CONCATENATE("R",'Mapa final'!$A$22),"")</f>
        <v>R3</v>
      </c>
      <c r="U22" s="285"/>
      <c r="V22" s="283" t="str">
        <f ca="1">IF(AND('Mapa final'!$H$10="Media",'Mapa final'!$L$10="Moderado"),CONCATENATE("R",'Mapa final'!$A$10),"")</f>
        <v/>
      </c>
      <c r="W22" s="284"/>
      <c r="X22" s="284" t="str">
        <f ca="1">IF(AND('Mapa final'!$H$16="Media",'Mapa final'!$L$16="Moderado"),CONCATENATE("R",'Mapa final'!$A$16),"")</f>
        <v/>
      </c>
      <c r="Y22" s="284"/>
      <c r="Z22" s="284" t="str">
        <f ca="1">IF(AND('Mapa final'!$H$22="Media",'Mapa final'!$L$22="Moderado"),CONCATENATE("R",'Mapa final'!$A$22),"")</f>
        <v/>
      </c>
      <c r="AA22" s="285"/>
      <c r="AB22" s="259" t="str">
        <f ca="1">IF(AND('Mapa final'!$H$10="Media",'Mapa final'!$L$10="Mayor"),CONCATENATE("R",'Mapa final'!$A$10),"")</f>
        <v>R1</v>
      </c>
      <c r="AC22" s="260"/>
      <c r="AD22" s="260" t="str">
        <f ca="1">IF(AND('Mapa final'!$H$16="Media",'Mapa final'!$L$16="Mayor"),CONCATENATE("R",'Mapa final'!$A$16),"")</f>
        <v>R2</v>
      </c>
      <c r="AE22" s="260"/>
      <c r="AF22" s="260" t="str">
        <f ca="1">IF(AND('Mapa final'!$H$22="Media",'Mapa final'!$L$22="Mayor"),CONCATENATE("R",'Mapa final'!$A$22),"")</f>
        <v/>
      </c>
      <c r="AG22" s="262"/>
      <c r="AH22" s="274" t="str">
        <f ca="1">IF(AND('Mapa final'!$H$10="Media",'Mapa final'!$L$10="Catastrófico"),CONCATENATE("R",'Mapa final'!$A$10),"")</f>
        <v/>
      </c>
      <c r="AI22" s="275"/>
      <c r="AJ22" s="275" t="str">
        <f ca="1">IF(AND('Mapa final'!$H$16="Media",'Mapa final'!$L$16="Catastrófico"),CONCATENATE("R",'Mapa final'!$A$16),"")</f>
        <v/>
      </c>
      <c r="AK22" s="275"/>
      <c r="AL22" s="275" t="str">
        <f ca="1">IF(AND('Mapa final'!$H$22="Media",'Mapa final'!$L$22="Catastrófico"),CONCATENATE("R",'Mapa final'!$A$22),"")</f>
        <v/>
      </c>
      <c r="AM22" s="276"/>
      <c r="AN22" s="82"/>
      <c r="AO22" s="230" t="s">
        <v>81</v>
      </c>
      <c r="AP22" s="231"/>
      <c r="AQ22" s="231"/>
      <c r="AR22" s="231"/>
      <c r="AS22" s="231"/>
      <c r="AT22" s="23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210"/>
      <c r="C23" s="210"/>
      <c r="D23" s="211"/>
      <c r="E23" s="251"/>
      <c r="F23" s="252"/>
      <c r="G23" s="252"/>
      <c r="H23" s="252"/>
      <c r="I23" s="253"/>
      <c r="J23" s="277"/>
      <c r="K23" s="278"/>
      <c r="L23" s="278"/>
      <c r="M23" s="278"/>
      <c r="N23" s="278"/>
      <c r="O23" s="279"/>
      <c r="P23" s="277"/>
      <c r="Q23" s="278"/>
      <c r="R23" s="278"/>
      <c r="S23" s="278"/>
      <c r="T23" s="278"/>
      <c r="U23" s="279"/>
      <c r="V23" s="277"/>
      <c r="W23" s="278"/>
      <c r="X23" s="278"/>
      <c r="Y23" s="278"/>
      <c r="Z23" s="278"/>
      <c r="AA23" s="279"/>
      <c r="AB23" s="261"/>
      <c r="AC23" s="257"/>
      <c r="AD23" s="257"/>
      <c r="AE23" s="257"/>
      <c r="AF23" s="257"/>
      <c r="AG23" s="258"/>
      <c r="AH23" s="268"/>
      <c r="AI23" s="269"/>
      <c r="AJ23" s="269"/>
      <c r="AK23" s="269"/>
      <c r="AL23" s="269"/>
      <c r="AM23" s="270"/>
      <c r="AN23" s="82"/>
      <c r="AO23" s="233"/>
      <c r="AP23" s="234"/>
      <c r="AQ23" s="234"/>
      <c r="AR23" s="234"/>
      <c r="AS23" s="234"/>
      <c r="AT23" s="235"/>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210"/>
      <c r="C24" s="210"/>
      <c r="D24" s="211"/>
      <c r="E24" s="251"/>
      <c r="F24" s="252"/>
      <c r="G24" s="252"/>
      <c r="H24" s="252"/>
      <c r="I24" s="253"/>
      <c r="J24" s="277" t="str">
        <f ca="1">IF(AND('Mapa final'!$H$28="Media",'Mapa final'!$L$28="Leve"),CONCATENATE("R",'Mapa final'!$A$28),"")</f>
        <v/>
      </c>
      <c r="K24" s="278"/>
      <c r="L24" s="278" t="str">
        <f ca="1">IF(AND('Mapa final'!$H$34="Media",'Mapa final'!$L$34="Leve"),CONCATENATE("R",'Mapa final'!$A$34),"")</f>
        <v/>
      </c>
      <c r="M24" s="278"/>
      <c r="N24" s="278" t="str">
        <f ca="1">IF(AND('Mapa final'!$H$40="Media",'Mapa final'!$L$40="Leve"),CONCATENATE("R",'Mapa final'!$A$40),"")</f>
        <v/>
      </c>
      <c r="O24" s="279"/>
      <c r="P24" s="277" t="str">
        <f ca="1">IF(AND('Mapa final'!$H$28="Media",'Mapa final'!$L$28="Menor"),CONCATENATE("R",'Mapa final'!$A$28),"")</f>
        <v/>
      </c>
      <c r="Q24" s="278"/>
      <c r="R24" s="278" t="str">
        <f ca="1">IF(AND('Mapa final'!$H$34="Media",'Mapa final'!$L$34="Menor"),CONCATENATE("R",'Mapa final'!$A$34),"")</f>
        <v/>
      </c>
      <c r="S24" s="278"/>
      <c r="T24" s="278" t="str">
        <f ca="1">IF(AND('Mapa final'!$H$40="Media",'Mapa final'!$L$40="Menor"),CONCATENATE("R",'Mapa final'!$A$40),"")</f>
        <v/>
      </c>
      <c r="U24" s="279"/>
      <c r="V24" s="277" t="str">
        <f ca="1">IF(AND('Mapa final'!$H$28="Media",'Mapa final'!$L$28="Moderado"),CONCATENATE("R",'Mapa final'!$A$28),"")</f>
        <v>R4</v>
      </c>
      <c r="W24" s="278"/>
      <c r="X24" s="278" t="str">
        <f ca="1">IF(AND('Mapa final'!$H$34="Media",'Mapa final'!$L$34="Moderado"),CONCATENATE("R",'Mapa final'!$A$34),"")</f>
        <v>R5</v>
      </c>
      <c r="Y24" s="278"/>
      <c r="Z24" s="278" t="str">
        <f ca="1">IF(AND('Mapa final'!$H$40="Media",'Mapa final'!$L$40="Moderado"),CONCATENATE("R",'Mapa final'!$A$40),"")</f>
        <v/>
      </c>
      <c r="AA24" s="279"/>
      <c r="AB24" s="261" t="str">
        <f ca="1">IF(AND('Mapa final'!$H$28="Media",'Mapa final'!$L$28="Mayor"),CONCATENATE("R",'Mapa final'!$A$28),"")</f>
        <v/>
      </c>
      <c r="AC24" s="257"/>
      <c r="AD24" s="257" t="str">
        <f ca="1">IF(AND('Mapa final'!$H$34="Media",'Mapa final'!$L$34="Mayor"),CONCATENATE("R",'Mapa final'!$A$34),"")</f>
        <v/>
      </c>
      <c r="AE24" s="257"/>
      <c r="AF24" s="257" t="str">
        <f ca="1">IF(AND('Mapa final'!$H$40="Media",'Mapa final'!$L$40="Mayor"),CONCATENATE("R",'Mapa final'!$A$40),"")</f>
        <v>R6</v>
      </c>
      <c r="AG24" s="258"/>
      <c r="AH24" s="268" t="str">
        <f ca="1">IF(AND('Mapa final'!$H$28="Media",'Mapa final'!$L$28="Catastrófico"),CONCATENATE("R",'Mapa final'!$A$28),"")</f>
        <v/>
      </c>
      <c r="AI24" s="269"/>
      <c r="AJ24" s="269" t="str">
        <f ca="1">IF(AND('Mapa final'!$H$34="Media",'Mapa final'!$L$34="Catastrófico"),CONCATENATE("R",'Mapa final'!$A$34),"")</f>
        <v/>
      </c>
      <c r="AK24" s="269"/>
      <c r="AL24" s="269" t="str">
        <f ca="1">IF(AND('Mapa final'!$H$40="Media",'Mapa final'!$L$40="Catastrófico"),CONCATENATE("R",'Mapa final'!$A$40),"")</f>
        <v/>
      </c>
      <c r="AM24" s="270"/>
      <c r="AN24" s="82"/>
      <c r="AO24" s="233"/>
      <c r="AP24" s="234"/>
      <c r="AQ24" s="234"/>
      <c r="AR24" s="234"/>
      <c r="AS24" s="234"/>
      <c r="AT24" s="235"/>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210"/>
      <c r="C25" s="210"/>
      <c r="D25" s="211"/>
      <c r="E25" s="251"/>
      <c r="F25" s="252"/>
      <c r="G25" s="252"/>
      <c r="H25" s="252"/>
      <c r="I25" s="253"/>
      <c r="J25" s="277"/>
      <c r="K25" s="278"/>
      <c r="L25" s="278"/>
      <c r="M25" s="278"/>
      <c r="N25" s="278"/>
      <c r="O25" s="279"/>
      <c r="P25" s="277"/>
      <c r="Q25" s="278"/>
      <c r="R25" s="278"/>
      <c r="S25" s="278"/>
      <c r="T25" s="278"/>
      <c r="U25" s="279"/>
      <c r="V25" s="277"/>
      <c r="W25" s="278"/>
      <c r="X25" s="278"/>
      <c r="Y25" s="278"/>
      <c r="Z25" s="278"/>
      <c r="AA25" s="279"/>
      <c r="AB25" s="261"/>
      <c r="AC25" s="257"/>
      <c r="AD25" s="257"/>
      <c r="AE25" s="257"/>
      <c r="AF25" s="257"/>
      <c r="AG25" s="258"/>
      <c r="AH25" s="268"/>
      <c r="AI25" s="269"/>
      <c r="AJ25" s="269"/>
      <c r="AK25" s="269"/>
      <c r="AL25" s="269"/>
      <c r="AM25" s="270"/>
      <c r="AN25" s="82"/>
      <c r="AO25" s="233"/>
      <c r="AP25" s="234"/>
      <c r="AQ25" s="234"/>
      <c r="AR25" s="234"/>
      <c r="AS25" s="234"/>
      <c r="AT25" s="235"/>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210"/>
      <c r="C26" s="210"/>
      <c r="D26" s="211"/>
      <c r="E26" s="251"/>
      <c r="F26" s="252"/>
      <c r="G26" s="252"/>
      <c r="H26" s="252"/>
      <c r="I26" s="253"/>
      <c r="J26" s="277" t="str">
        <f ca="1">IF(AND('Mapa final'!$H$46="Media",'Mapa final'!$L$46="Leve"),CONCATENATE("R",'Mapa final'!$A$46),"")</f>
        <v/>
      </c>
      <c r="K26" s="278"/>
      <c r="L26" s="278" t="str">
        <f ca="1">IF(AND('Mapa final'!$H$52="Media",'Mapa final'!$L$52="Leve"),CONCATENATE("R",'Mapa final'!$A$52),"")</f>
        <v/>
      </c>
      <c r="M26" s="278"/>
      <c r="N26" s="278" t="str">
        <f ca="1">IF(AND('Mapa final'!$H$58="Media",'Mapa final'!$L$58="Leve"),CONCATENATE("R",'Mapa final'!$A$58),"")</f>
        <v/>
      </c>
      <c r="O26" s="279"/>
      <c r="P26" s="277" t="str">
        <f ca="1">IF(AND('Mapa final'!$H$46="Media",'Mapa final'!$L$46="Menor"),CONCATENATE("R",'Mapa final'!$A$46),"")</f>
        <v/>
      </c>
      <c r="Q26" s="278"/>
      <c r="R26" s="278" t="str">
        <f ca="1">IF(AND('Mapa final'!$H$52="Media",'Mapa final'!$L$52="Menor"),CONCATENATE("R",'Mapa final'!$A$52),"")</f>
        <v/>
      </c>
      <c r="S26" s="278"/>
      <c r="T26" s="278" t="str">
        <f ca="1">IF(AND('Mapa final'!$H$58="Media",'Mapa final'!$L$58="Menor"),CONCATENATE("R",'Mapa final'!$A$58),"")</f>
        <v/>
      </c>
      <c r="U26" s="279"/>
      <c r="V26" s="277" t="str">
        <f ca="1">IF(AND('Mapa final'!$H$46="Media",'Mapa final'!$L$46="Moderado"),CONCATENATE("R",'Mapa final'!$A$46),"")</f>
        <v/>
      </c>
      <c r="W26" s="278"/>
      <c r="X26" s="278" t="str">
        <f ca="1">IF(AND('Mapa final'!$H$52="Media",'Mapa final'!$L$52="Moderado"),CONCATENATE("R",'Mapa final'!$A$52),"")</f>
        <v>R8</v>
      </c>
      <c r="Y26" s="278"/>
      <c r="Z26" s="278" t="str">
        <f ca="1">IF(AND('Mapa final'!$H$58="Media",'Mapa final'!$L$58="Moderado"),CONCATENATE("R",'Mapa final'!$A$58),"")</f>
        <v/>
      </c>
      <c r="AA26" s="279"/>
      <c r="AB26" s="261" t="str">
        <f ca="1">IF(AND('Mapa final'!$H$46="Media",'Mapa final'!$L$46="Mayor"),CONCATENATE("R",'Mapa final'!$A$46),"")</f>
        <v>R7</v>
      </c>
      <c r="AC26" s="257"/>
      <c r="AD26" s="257" t="str">
        <f ca="1">IF(AND('Mapa final'!$H$52="Media",'Mapa final'!$L$52="Mayor"),CONCATENATE("R",'Mapa final'!$A$52),"")</f>
        <v/>
      </c>
      <c r="AE26" s="257"/>
      <c r="AF26" s="257" t="str">
        <f ca="1">IF(AND('Mapa final'!$H$58="Media",'Mapa final'!$L$58="Mayor"),CONCATENATE("R",'Mapa final'!$A$58),"")</f>
        <v/>
      </c>
      <c r="AG26" s="258"/>
      <c r="AH26" s="268" t="str">
        <f ca="1">IF(AND('Mapa final'!$H$46="Media",'Mapa final'!$L$46="Catastrófico"),CONCATENATE("R",'Mapa final'!$A$46),"")</f>
        <v/>
      </c>
      <c r="AI26" s="269"/>
      <c r="AJ26" s="269" t="str">
        <f ca="1">IF(AND('Mapa final'!$H$52="Media",'Mapa final'!$L$52="Catastrófico"),CONCATENATE("R",'Mapa final'!$A$52),"")</f>
        <v/>
      </c>
      <c r="AK26" s="269"/>
      <c r="AL26" s="269" t="str">
        <f ca="1">IF(AND('Mapa final'!$H$58="Media",'Mapa final'!$L$58="Catastrófico"),CONCATENATE("R",'Mapa final'!$A$58),"")</f>
        <v/>
      </c>
      <c r="AM26" s="270"/>
      <c r="AN26" s="82"/>
      <c r="AO26" s="233"/>
      <c r="AP26" s="234"/>
      <c r="AQ26" s="234"/>
      <c r="AR26" s="234"/>
      <c r="AS26" s="234"/>
      <c r="AT26" s="235"/>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210"/>
      <c r="C27" s="210"/>
      <c r="D27" s="211"/>
      <c r="E27" s="251"/>
      <c r="F27" s="252"/>
      <c r="G27" s="252"/>
      <c r="H27" s="252"/>
      <c r="I27" s="253"/>
      <c r="J27" s="277"/>
      <c r="K27" s="278"/>
      <c r="L27" s="278"/>
      <c r="M27" s="278"/>
      <c r="N27" s="278"/>
      <c r="O27" s="279"/>
      <c r="P27" s="277"/>
      <c r="Q27" s="278"/>
      <c r="R27" s="278"/>
      <c r="S27" s="278"/>
      <c r="T27" s="278"/>
      <c r="U27" s="279"/>
      <c r="V27" s="277"/>
      <c r="W27" s="278"/>
      <c r="X27" s="278"/>
      <c r="Y27" s="278"/>
      <c r="Z27" s="278"/>
      <c r="AA27" s="279"/>
      <c r="AB27" s="261"/>
      <c r="AC27" s="257"/>
      <c r="AD27" s="257"/>
      <c r="AE27" s="257"/>
      <c r="AF27" s="257"/>
      <c r="AG27" s="258"/>
      <c r="AH27" s="268"/>
      <c r="AI27" s="269"/>
      <c r="AJ27" s="269"/>
      <c r="AK27" s="269"/>
      <c r="AL27" s="269"/>
      <c r="AM27" s="270"/>
      <c r="AN27" s="82"/>
      <c r="AO27" s="233"/>
      <c r="AP27" s="234"/>
      <c r="AQ27" s="234"/>
      <c r="AR27" s="234"/>
      <c r="AS27" s="234"/>
      <c r="AT27" s="235"/>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210"/>
      <c r="C28" s="210"/>
      <c r="D28" s="211"/>
      <c r="E28" s="251"/>
      <c r="F28" s="252"/>
      <c r="G28" s="252"/>
      <c r="H28" s="252"/>
      <c r="I28" s="253"/>
      <c r="J28" s="277" t="str">
        <f ca="1">IF(AND('Mapa final'!$H$64="Media",'Mapa final'!$L$64="Leve"),CONCATENATE("R",'Mapa final'!$A$64),"")</f>
        <v/>
      </c>
      <c r="K28" s="278"/>
      <c r="L28" s="278" t="str">
        <f>IF(AND('Mapa final'!$H$70="Media",'Mapa final'!$L$70="Leve"),CONCATENATE("R",'Mapa final'!$A$70),"")</f>
        <v/>
      </c>
      <c r="M28" s="278"/>
      <c r="N28" s="278" t="str">
        <f>IF(AND('Mapa final'!$H$76="Media",'Mapa final'!$L$76="Leve"),CONCATENATE("R",'Mapa final'!$A$76),"")</f>
        <v/>
      </c>
      <c r="O28" s="279"/>
      <c r="P28" s="277" t="str">
        <f ca="1">IF(AND('Mapa final'!$H$64="Media",'Mapa final'!$L$64="Menor"),CONCATENATE("R",'Mapa final'!$A$64),"")</f>
        <v/>
      </c>
      <c r="Q28" s="278"/>
      <c r="R28" s="278" t="str">
        <f>IF(AND('Mapa final'!$H$70="Media",'Mapa final'!$L$70="Menor"),CONCATENATE("R",'Mapa final'!$A$70),"")</f>
        <v/>
      </c>
      <c r="S28" s="278"/>
      <c r="T28" s="278" t="str">
        <f>IF(AND('Mapa final'!$H$76="Media",'Mapa final'!$L$76="Menor"),CONCATENATE("R",'Mapa final'!$A$76),"")</f>
        <v/>
      </c>
      <c r="U28" s="279"/>
      <c r="V28" s="277" t="str">
        <f ca="1">IF(AND('Mapa final'!$H$64="Media",'Mapa final'!$L$64="Moderado"),CONCATENATE("R",'Mapa final'!$A$64),"")</f>
        <v/>
      </c>
      <c r="W28" s="278"/>
      <c r="X28" s="278" t="str">
        <f>IF(AND('Mapa final'!$H$70="Media",'Mapa final'!$L$70="Moderado"),CONCATENATE("R",'Mapa final'!$A$70),"")</f>
        <v/>
      </c>
      <c r="Y28" s="278"/>
      <c r="Z28" s="278" t="str">
        <f>IF(AND('Mapa final'!$H$76="Media",'Mapa final'!$L$76="Moderado"),CONCATENATE("R",'Mapa final'!$A$76),"")</f>
        <v/>
      </c>
      <c r="AA28" s="279"/>
      <c r="AB28" s="261" t="str">
        <f ca="1">IF(AND('Mapa final'!$H$64="Media",'Mapa final'!$L$64="Mayor"),CONCATENATE("R",'Mapa final'!$A$64),"")</f>
        <v/>
      </c>
      <c r="AC28" s="257"/>
      <c r="AD28" s="257" t="str">
        <f>IF(AND('Mapa final'!$H$70="Media",'Mapa final'!$L$70="Mayor"),CONCATENATE("R",'Mapa final'!$A$70),"")</f>
        <v/>
      </c>
      <c r="AE28" s="257"/>
      <c r="AF28" s="257" t="str">
        <f>IF(AND('Mapa final'!$H$76="Media",'Mapa final'!$L$76="Mayor"),CONCATENATE("R",'Mapa final'!$A$76),"")</f>
        <v/>
      </c>
      <c r="AG28" s="258"/>
      <c r="AH28" s="268" t="str">
        <f ca="1">IF(AND('Mapa final'!$H$64="Media",'Mapa final'!$L$64="Catastrófico"),CONCATENATE("R",'Mapa final'!$A$64),"")</f>
        <v/>
      </c>
      <c r="AI28" s="269"/>
      <c r="AJ28" s="269" t="str">
        <f>IF(AND('Mapa final'!$H$70="Media",'Mapa final'!$L$70="Catastrófico"),CONCATENATE("R",'Mapa final'!$A$70),"")</f>
        <v/>
      </c>
      <c r="AK28" s="269"/>
      <c r="AL28" s="269" t="str">
        <f>IF(AND('Mapa final'!$H$76="Media",'Mapa final'!$L$76="Catastrófico"),CONCATENATE("R",'Mapa final'!$A$76),"")</f>
        <v/>
      </c>
      <c r="AM28" s="270"/>
      <c r="AN28" s="82"/>
      <c r="AO28" s="233"/>
      <c r="AP28" s="234"/>
      <c r="AQ28" s="234"/>
      <c r="AR28" s="234"/>
      <c r="AS28" s="234"/>
      <c r="AT28" s="235"/>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210"/>
      <c r="C29" s="210"/>
      <c r="D29" s="211"/>
      <c r="E29" s="254"/>
      <c r="F29" s="255"/>
      <c r="G29" s="255"/>
      <c r="H29" s="255"/>
      <c r="I29" s="256"/>
      <c r="J29" s="277"/>
      <c r="K29" s="278"/>
      <c r="L29" s="278"/>
      <c r="M29" s="278"/>
      <c r="N29" s="278"/>
      <c r="O29" s="279"/>
      <c r="P29" s="280"/>
      <c r="Q29" s="281"/>
      <c r="R29" s="281"/>
      <c r="S29" s="281"/>
      <c r="T29" s="281"/>
      <c r="U29" s="282"/>
      <c r="V29" s="280"/>
      <c r="W29" s="281"/>
      <c r="X29" s="281"/>
      <c r="Y29" s="281"/>
      <c r="Z29" s="281"/>
      <c r="AA29" s="282"/>
      <c r="AB29" s="265"/>
      <c r="AC29" s="266"/>
      <c r="AD29" s="266"/>
      <c r="AE29" s="266"/>
      <c r="AF29" s="266"/>
      <c r="AG29" s="267"/>
      <c r="AH29" s="271"/>
      <c r="AI29" s="272"/>
      <c r="AJ29" s="272"/>
      <c r="AK29" s="272"/>
      <c r="AL29" s="272"/>
      <c r="AM29" s="273"/>
      <c r="AN29" s="82"/>
      <c r="AO29" s="236"/>
      <c r="AP29" s="237"/>
      <c r="AQ29" s="237"/>
      <c r="AR29" s="237"/>
      <c r="AS29" s="237"/>
      <c r="AT29" s="238"/>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210"/>
      <c r="C30" s="210"/>
      <c r="D30" s="211"/>
      <c r="E30" s="248" t="s">
        <v>114</v>
      </c>
      <c r="F30" s="249"/>
      <c r="G30" s="249"/>
      <c r="H30" s="249"/>
      <c r="I30" s="249"/>
      <c r="J30" s="292" t="str">
        <f ca="1">IF(AND('Mapa final'!$H$10="Baja",'Mapa final'!$L$10="Leve"),CONCATENATE("R",'Mapa final'!$A$10),"")</f>
        <v/>
      </c>
      <c r="K30" s="293"/>
      <c r="L30" s="293" t="str">
        <f ca="1">IF(AND('Mapa final'!$H$16="Baja",'Mapa final'!$L$16="Leve"),CONCATENATE("R",'Mapa final'!$A$16),"")</f>
        <v/>
      </c>
      <c r="M30" s="293"/>
      <c r="N30" s="293" t="str">
        <f ca="1">IF(AND('Mapa final'!$H$22="Baja",'Mapa final'!$L$22="Leve"),CONCATENATE("R",'Mapa final'!$A$22),"")</f>
        <v/>
      </c>
      <c r="O30" s="294"/>
      <c r="P30" s="284" t="str">
        <f ca="1">IF(AND('Mapa final'!$H$10="Baja",'Mapa final'!$L$10="Menor"),CONCATENATE("R",'Mapa final'!$A$10),"")</f>
        <v/>
      </c>
      <c r="Q30" s="284"/>
      <c r="R30" s="284" t="str">
        <f ca="1">IF(AND('Mapa final'!$H$16="Baja",'Mapa final'!$L$16="Menor"),CONCATENATE("R",'Mapa final'!$A$16),"")</f>
        <v/>
      </c>
      <c r="S30" s="284"/>
      <c r="T30" s="284" t="str">
        <f ca="1">IF(AND('Mapa final'!$H$22="Baja",'Mapa final'!$L$22="Menor"),CONCATENATE("R",'Mapa final'!$A$22),"")</f>
        <v/>
      </c>
      <c r="U30" s="285"/>
      <c r="V30" s="283" t="str">
        <f ca="1">IF(AND('Mapa final'!$H$10="Baja",'Mapa final'!$L$10="Moderado"),CONCATENATE("R",'Mapa final'!$A$10),"")</f>
        <v/>
      </c>
      <c r="W30" s="284"/>
      <c r="X30" s="284" t="str">
        <f ca="1">IF(AND('Mapa final'!$H$16="Baja",'Mapa final'!$L$16="Moderado"),CONCATENATE("R",'Mapa final'!$A$16),"")</f>
        <v/>
      </c>
      <c r="Y30" s="284"/>
      <c r="Z30" s="284" t="str">
        <f ca="1">IF(AND('Mapa final'!$H$22="Baja",'Mapa final'!$L$22="Moderado"),CONCATENATE("R",'Mapa final'!$A$22),"")</f>
        <v/>
      </c>
      <c r="AA30" s="285"/>
      <c r="AB30" s="259" t="str">
        <f ca="1">IF(AND('Mapa final'!$H$10="Baja",'Mapa final'!$L$10="Mayor"),CONCATENATE("R",'Mapa final'!$A$10),"")</f>
        <v/>
      </c>
      <c r="AC30" s="260"/>
      <c r="AD30" s="260" t="str">
        <f ca="1">IF(AND('Mapa final'!$H$16="Baja",'Mapa final'!$L$16="Mayor"),CONCATENATE("R",'Mapa final'!$A$16),"")</f>
        <v/>
      </c>
      <c r="AE30" s="260"/>
      <c r="AF30" s="260" t="str">
        <f ca="1">IF(AND('Mapa final'!$H$22="Baja",'Mapa final'!$L$22="Mayor"),CONCATENATE("R",'Mapa final'!$A$22),"")</f>
        <v/>
      </c>
      <c r="AG30" s="262"/>
      <c r="AH30" s="274" t="str">
        <f ca="1">IF(AND('Mapa final'!$H$10="Baja",'Mapa final'!$L$10="Catastrófico"),CONCATENATE("R",'Mapa final'!$A$10),"")</f>
        <v/>
      </c>
      <c r="AI30" s="275"/>
      <c r="AJ30" s="275" t="str">
        <f ca="1">IF(AND('Mapa final'!$H$16="Baja",'Mapa final'!$L$16="Catastrófico"),CONCATENATE("R",'Mapa final'!$A$16),"")</f>
        <v/>
      </c>
      <c r="AK30" s="275"/>
      <c r="AL30" s="275" t="str">
        <f ca="1">IF(AND('Mapa final'!$H$22="Baja",'Mapa final'!$L$22="Catastrófico"),CONCATENATE("R",'Mapa final'!$A$22),"")</f>
        <v/>
      </c>
      <c r="AM30" s="276"/>
      <c r="AN30" s="82"/>
      <c r="AO30" s="239" t="s">
        <v>82</v>
      </c>
      <c r="AP30" s="240"/>
      <c r="AQ30" s="240"/>
      <c r="AR30" s="240"/>
      <c r="AS30" s="240"/>
      <c r="AT30" s="241"/>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210"/>
      <c r="C31" s="210"/>
      <c r="D31" s="211"/>
      <c r="E31" s="251"/>
      <c r="F31" s="252"/>
      <c r="G31" s="252"/>
      <c r="H31" s="252"/>
      <c r="I31" s="252"/>
      <c r="J31" s="288"/>
      <c r="K31" s="286"/>
      <c r="L31" s="286"/>
      <c r="M31" s="286"/>
      <c r="N31" s="286"/>
      <c r="O31" s="287"/>
      <c r="P31" s="278"/>
      <c r="Q31" s="278"/>
      <c r="R31" s="278"/>
      <c r="S31" s="278"/>
      <c r="T31" s="278"/>
      <c r="U31" s="279"/>
      <c r="V31" s="277"/>
      <c r="W31" s="278"/>
      <c r="X31" s="278"/>
      <c r="Y31" s="278"/>
      <c r="Z31" s="278"/>
      <c r="AA31" s="279"/>
      <c r="AB31" s="261"/>
      <c r="AC31" s="257"/>
      <c r="AD31" s="257"/>
      <c r="AE31" s="257"/>
      <c r="AF31" s="257"/>
      <c r="AG31" s="258"/>
      <c r="AH31" s="268"/>
      <c r="AI31" s="269"/>
      <c r="AJ31" s="269"/>
      <c r="AK31" s="269"/>
      <c r="AL31" s="269"/>
      <c r="AM31" s="270"/>
      <c r="AN31" s="82"/>
      <c r="AO31" s="242"/>
      <c r="AP31" s="243"/>
      <c r="AQ31" s="243"/>
      <c r="AR31" s="243"/>
      <c r="AS31" s="243"/>
      <c r="AT31" s="244"/>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210"/>
      <c r="C32" s="210"/>
      <c r="D32" s="211"/>
      <c r="E32" s="251"/>
      <c r="F32" s="252"/>
      <c r="G32" s="252"/>
      <c r="H32" s="252"/>
      <c r="I32" s="252"/>
      <c r="J32" s="288" t="str">
        <f ca="1">IF(AND('Mapa final'!$H$28="Baja",'Mapa final'!$L$28="Leve"),CONCATENATE("R",'Mapa final'!$A$28),"")</f>
        <v/>
      </c>
      <c r="K32" s="286"/>
      <c r="L32" s="286" t="str">
        <f ca="1">IF(AND('Mapa final'!$H$34="Baja",'Mapa final'!$L$34="Leve"),CONCATENATE("R",'Mapa final'!$A$34),"")</f>
        <v/>
      </c>
      <c r="M32" s="286"/>
      <c r="N32" s="286" t="str">
        <f ca="1">IF(AND('Mapa final'!$H$40="Baja",'Mapa final'!$L$40="Leve"),CONCATENATE("R",'Mapa final'!$A$40),"")</f>
        <v/>
      </c>
      <c r="O32" s="287"/>
      <c r="P32" s="278" t="str">
        <f ca="1">IF(AND('Mapa final'!$H$28="Baja",'Mapa final'!$L$28="Menor"),CONCATENATE("R",'Mapa final'!$A$28),"")</f>
        <v/>
      </c>
      <c r="Q32" s="278"/>
      <c r="R32" s="278" t="str">
        <f ca="1">IF(AND('Mapa final'!$H$34="Baja",'Mapa final'!$L$34="Menor"),CONCATENATE("R",'Mapa final'!$A$34),"")</f>
        <v/>
      </c>
      <c r="S32" s="278"/>
      <c r="T32" s="278" t="str">
        <f ca="1">IF(AND('Mapa final'!$H$40="Baja",'Mapa final'!$L$40="Menor"),CONCATENATE("R",'Mapa final'!$A$40),"")</f>
        <v/>
      </c>
      <c r="U32" s="279"/>
      <c r="V32" s="277" t="str">
        <f ca="1">IF(AND('Mapa final'!$H$28="Baja",'Mapa final'!$L$28="Moderado"),CONCATENATE("R",'Mapa final'!$A$28),"")</f>
        <v/>
      </c>
      <c r="W32" s="278"/>
      <c r="X32" s="278" t="str">
        <f ca="1">IF(AND('Mapa final'!$H$34="Baja",'Mapa final'!$L$34="Moderado"),CONCATENATE("R",'Mapa final'!$A$34),"")</f>
        <v/>
      </c>
      <c r="Y32" s="278"/>
      <c r="Z32" s="278" t="str">
        <f ca="1">IF(AND('Mapa final'!$H$40="Baja",'Mapa final'!$L$40="Moderado"),CONCATENATE("R",'Mapa final'!$A$40),"")</f>
        <v/>
      </c>
      <c r="AA32" s="279"/>
      <c r="AB32" s="261" t="str">
        <f ca="1">IF(AND('Mapa final'!$H$28="Baja",'Mapa final'!$L$28="Mayor"),CONCATENATE("R",'Mapa final'!$A$28),"")</f>
        <v/>
      </c>
      <c r="AC32" s="257"/>
      <c r="AD32" s="257" t="str">
        <f ca="1">IF(AND('Mapa final'!$H$34="Baja",'Mapa final'!$L$34="Mayor"),CONCATENATE("R",'Mapa final'!$A$34),"")</f>
        <v/>
      </c>
      <c r="AE32" s="257"/>
      <c r="AF32" s="257" t="str">
        <f ca="1">IF(AND('Mapa final'!$H$40="Baja",'Mapa final'!$L$40="Mayor"),CONCATENATE("R",'Mapa final'!$A$40),"")</f>
        <v/>
      </c>
      <c r="AG32" s="258"/>
      <c r="AH32" s="268" t="str">
        <f ca="1">IF(AND('Mapa final'!$H$28="Baja",'Mapa final'!$L$28="Catastrófico"),CONCATENATE("R",'Mapa final'!$A$28),"")</f>
        <v/>
      </c>
      <c r="AI32" s="269"/>
      <c r="AJ32" s="269" t="str">
        <f ca="1">IF(AND('Mapa final'!$H$34="Baja",'Mapa final'!$L$34="Catastrófico"),CONCATENATE("R",'Mapa final'!$A$34),"")</f>
        <v/>
      </c>
      <c r="AK32" s="269"/>
      <c r="AL32" s="269" t="str">
        <f ca="1">IF(AND('Mapa final'!$H$40="Baja",'Mapa final'!$L$40="Catastrófico"),CONCATENATE("R",'Mapa final'!$A$40),"")</f>
        <v/>
      </c>
      <c r="AM32" s="270"/>
      <c r="AN32" s="82"/>
      <c r="AO32" s="242"/>
      <c r="AP32" s="243"/>
      <c r="AQ32" s="243"/>
      <c r="AR32" s="243"/>
      <c r="AS32" s="243"/>
      <c r="AT32" s="244"/>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210"/>
      <c r="C33" s="210"/>
      <c r="D33" s="211"/>
      <c r="E33" s="251"/>
      <c r="F33" s="252"/>
      <c r="G33" s="252"/>
      <c r="H33" s="252"/>
      <c r="I33" s="252"/>
      <c r="J33" s="288"/>
      <c r="K33" s="286"/>
      <c r="L33" s="286"/>
      <c r="M33" s="286"/>
      <c r="N33" s="286"/>
      <c r="O33" s="287"/>
      <c r="P33" s="278"/>
      <c r="Q33" s="278"/>
      <c r="R33" s="278"/>
      <c r="S33" s="278"/>
      <c r="T33" s="278"/>
      <c r="U33" s="279"/>
      <c r="V33" s="277"/>
      <c r="W33" s="278"/>
      <c r="X33" s="278"/>
      <c r="Y33" s="278"/>
      <c r="Z33" s="278"/>
      <c r="AA33" s="279"/>
      <c r="AB33" s="261"/>
      <c r="AC33" s="257"/>
      <c r="AD33" s="257"/>
      <c r="AE33" s="257"/>
      <c r="AF33" s="257"/>
      <c r="AG33" s="258"/>
      <c r="AH33" s="268"/>
      <c r="AI33" s="269"/>
      <c r="AJ33" s="269"/>
      <c r="AK33" s="269"/>
      <c r="AL33" s="269"/>
      <c r="AM33" s="270"/>
      <c r="AN33" s="82"/>
      <c r="AO33" s="242"/>
      <c r="AP33" s="243"/>
      <c r="AQ33" s="243"/>
      <c r="AR33" s="243"/>
      <c r="AS33" s="243"/>
      <c r="AT33" s="244"/>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210"/>
      <c r="C34" s="210"/>
      <c r="D34" s="211"/>
      <c r="E34" s="251"/>
      <c r="F34" s="252"/>
      <c r="G34" s="252"/>
      <c r="H34" s="252"/>
      <c r="I34" s="252"/>
      <c r="J34" s="288" t="str">
        <f ca="1">IF(AND('Mapa final'!$H$46="Baja",'Mapa final'!$L$46="Leve"),CONCATENATE("R",'Mapa final'!$A$46),"")</f>
        <v/>
      </c>
      <c r="K34" s="286"/>
      <c r="L34" s="286" t="str">
        <f ca="1">IF(AND('Mapa final'!$H$52="Baja",'Mapa final'!$L$52="Leve"),CONCATENATE("R",'Mapa final'!$A$52),"")</f>
        <v/>
      </c>
      <c r="M34" s="286"/>
      <c r="N34" s="286" t="str">
        <f ca="1">IF(AND('Mapa final'!$H$58="Baja",'Mapa final'!$L$58="Leve"),CONCATENATE("R",'Mapa final'!$A$58),"")</f>
        <v/>
      </c>
      <c r="O34" s="287"/>
      <c r="P34" s="278" t="str">
        <f ca="1">IF(AND('Mapa final'!$H$46="Baja",'Mapa final'!$L$46="Menor"),CONCATENATE("R",'Mapa final'!$A$46),"")</f>
        <v/>
      </c>
      <c r="Q34" s="278"/>
      <c r="R34" s="278" t="str">
        <f ca="1">IF(AND('Mapa final'!$H$52="Baja",'Mapa final'!$L$52="Menor"),CONCATENATE("R",'Mapa final'!$A$52),"")</f>
        <v/>
      </c>
      <c r="S34" s="278"/>
      <c r="T34" s="278" t="str">
        <f ca="1">IF(AND('Mapa final'!$H$58="Baja",'Mapa final'!$L$58="Menor"),CONCATENATE("R",'Mapa final'!$A$58),"")</f>
        <v/>
      </c>
      <c r="U34" s="279"/>
      <c r="V34" s="277" t="str">
        <f ca="1">IF(AND('Mapa final'!$H$46="Baja",'Mapa final'!$L$46="Moderado"),CONCATENATE("R",'Mapa final'!$A$46),"")</f>
        <v/>
      </c>
      <c r="W34" s="278"/>
      <c r="X34" s="278" t="str">
        <f ca="1">IF(AND('Mapa final'!$H$52="Baja",'Mapa final'!$L$52="Moderado"),CONCATENATE("R",'Mapa final'!$A$52),"")</f>
        <v/>
      </c>
      <c r="Y34" s="278"/>
      <c r="Z34" s="278" t="str">
        <f ca="1">IF(AND('Mapa final'!$H$58="Baja",'Mapa final'!$L$58="Moderado"),CONCATENATE("R",'Mapa final'!$A$58),"")</f>
        <v/>
      </c>
      <c r="AA34" s="279"/>
      <c r="AB34" s="261" t="str">
        <f ca="1">IF(AND('Mapa final'!$H$46="Baja",'Mapa final'!$L$46="Mayor"),CONCATENATE("R",'Mapa final'!$A$46),"")</f>
        <v/>
      </c>
      <c r="AC34" s="257"/>
      <c r="AD34" s="257" t="str">
        <f ca="1">IF(AND('Mapa final'!$H$52="Baja",'Mapa final'!$L$52="Mayor"),CONCATENATE("R",'Mapa final'!$A$52),"")</f>
        <v/>
      </c>
      <c r="AE34" s="257"/>
      <c r="AF34" s="257" t="str">
        <f ca="1">IF(AND('Mapa final'!$H$58="Baja",'Mapa final'!$L$58="Mayor"),CONCATENATE("R",'Mapa final'!$A$58),"")</f>
        <v/>
      </c>
      <c r="AG34" s="258"/>
      <c r="AH34" s="268" t="str">
        <f ca="1">IF(AND('Mapa final'!$H$46="Baja",'Mapa final'!$L$46="Catastrófico"),CONCATENATE("R",'Mapa final'!$A$46),"")</f>
        <v/>
      </c>
      <c r="AI34" s="269"/>
      <c r="AJ34" s="269" t="str">
        <f ca="1">IF(AND('Mapa final'!$H$52="Baja",'Mapa final'!$L$52="Catastrófico"),CONCATENATE("R",'Mapa final'!$A$52),"")</f>
        <v/>
      </c>
      <c r="AK34" s="269"/>
      <c r="AL34" s="269" t="str">
        <f ca="1">IF(AND('Mapa final'!$H$58="Baja",'Mapa final'!$L$58="Catastrófico"),CONCATENATE("R",'Mapa final'!$A$58),"")</f>
        <v/>
      </c>
      <c r="AM34" s="270"/>
      <c r="AN34" s="82"/>
      <c r="AO34" s="242"/>
      <c r="AP34" s="243"/>
      <c r="AQ34" s="243"/>
      <c r="AR34" s="243"/>
      <c r="AS34" s="243"/>
      <c r="AT34" s="244"/>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210"/>
      <c r="C35" s="210"/>
      <c r="D35" s="211"/>
      <c r="E35" s="251"/>
      <c r="F35" s="252"/>
      <c r="G35" s="252"/>
      <c r="H35" s="252"/>
      <c r="I35" s="252"/>
      <c r="J35" s="288"/>
      <c r="K35" s="286"/>
      <c r="L35" s="286"/>
      <c r="M35" s="286"/>
      <c r="N35" s="286"/>
      <c r="O35" s="287"/>
      <c r="P35" s="278"/>
      <c r="Q35" s="278"/>
      <c r="R35" s="278"/>
      <c r="S35" s="278"/>
      <c r="T35" s="278"/>
      <c r="U35" s="279"/>
      <c r="V35" s="277"/>
      <c r="W35" s="278"/>
      <c r="X35" s="278"/>
      <c r="Y35" s="278"/>
      <c r="Z35" s="278"/>
      <c r="AA35" s="279"/>
      <c r="AB35" s="261"/>
      <c r="AC35" s="257"/>
      <c r="AD35" s="257"/>
      <c r="AE35" s="257"/>
      <c r="AF35" s="257"/>
      <c r="AG35" s="258"/>
      <c r="AH35" s="268"/>
      <c r="AI35" s="269"/>
      <c r="AJ35" s="269"/>
      <c r="AK35" s="269"/>
      <c r="AL35" s="269"/>
      <c r="AM35" s="270"/>
      <c r="AN35" s="82"/>
      <c r="AO35" s="242"/>
      <c r="AP35" s="243"/>
      <c r="AQ35" s="243"/>
      <c r="AR35" s="243"/>
      <c r="AS35" s="243"/>
      <c r="AT35" s="244"/>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210"/>
      <c r="C36" s="210"/>
      <c r="D36" s="211"/>
      <c r="E36" s="251"/>
      <c r="F36" s="252"/>
      <c r="G36" s="252"/>
      <c r="H36" s="252"/>
      <c r="I36" s="252"/>
      <c r="J36" s="288" t="str">
        <f ca="1">IF(AND('Mapa final'!$H$64="Baja",'Mapa final'!$L$64="Leve"),CONCATENATE("R",'Mapa final'!$A$64),"")</f>
        <v/>
      </c>
      <c r="K36" s="286"/>
      <c r="L36" s="286" t="str">
        <f>IF(AND('Mapa final'!$H$70="Baja",'Mapa final'!$L$70="Leve"),CONCATENATE("R",'Mapa final'!$A$70),"")</f>
        <v/>
      </c>
      <c r="M36" s="286"/>
      <c r="N36" s="286" t="str">
        <f>IF(AND('Mapa final'!$H$76="Baja",'Mapa final'!$L$76="Leve"),CONCATENATE("R",'Mapa final'!$A$76),"")</f>
        <v/>
      </c>
      <c r="O36" s="287"/>
      <c r="P36" s="278" t="str">
        <f ca="1">IF(AND('Mapa final'!$H$64="Baja",'Mapa final'!$L$64="Menor"),CONCATENATE("R",'Mapa final'!$A$64),"")</f>
        <v/>
      </c>
      <c r="Q36" s="278"/>
      <c r="R36" s="278" t="str">
        <f>IF(AND('Mapa final'!$H$70="Baja",'Mapa final'!$L$70="Menor"),CONCATENATE("R",'Mapa final'!$A$70),"")</f>
        <v/>
      </c>
      <c r="S36" s="278"/>
      <c r="T36" s="278" t="str">
        <f>IF(AND('Mapa final'!$H$76="Baja",'Mapa final'!$L$76="Menor"),CONCATENATE("R",'Mapa final'!$A$76),"")</f>
        <v/>
      </c>
      <c r="U36" s="279"/>
      <c r="V36" s="277" t="str">
        <f ca="1">IF(AND('Mapa final'!$H$64="Baja",'Mapa final'!$L$64="Moderado"),CONCATENATE("R",'Mapa final'!$A$64),"")</f>
        <v/>
      </c>
      <c r="W36" s="278"/>
      <c r="X36" s="278" t="str">
        <f>IF(AND('Mapa final'!$H$70="Baja",'Mapa final'!$L$70="Moderado"),CONCATENATE("R",'Mapa final'!$A$70),"")</f>
        <v/>
      </c>
      <c r="Y36" s="278"/>
      <c r="Z36" s="278" t="str">
        <f>IF(AND('Mapa final'!$H$76="Baja",'Mapa final'!$L$76="Moderado"),CONCATENATE("R",'Mapa final'!$A$76),"")</f>
        <v/>
      </c>
      <c r="AA36" s="279"/>
      <c r="AB36" s="261" t="str">
        <f ca="1">IF(AND('Mapa final'!$H$64="Baja",'Mapa final'!$L$64="Mayor"),CONCATENATE("R",'Mapa final'!$A$64),"")</f>
        <v/>
      </c>
      <c r="AC36" s="257"/>
      <c r="AD36" s="257" t="str">
        <f>IF(AND('Mapa final'!$H$70="Baja",'Mapa final'!$L$70="Mayor"),CONCATENATE("R",'Mapa final'!$A$70),"")</f>
        <v/>
      </c>
      <c r="AE36" s="257"/>
      <c r="AF36" s="257" t="str">
        <f>IF(AND('Mapa final'!$H$76="Baja",'Mapa final'!$L$76="Mayor"),CONCATENATE("R",'Mapa final'!$A$76),"")</f>
        <v/>
      </c>
      <c r="AG36" s="258"/>
      <c r="AH36" s="268" t="str">
        <f ca="1">IF(AND('Mapa final'!$H$64="Baja",'Mapa final'!$L$64="Catastrófico"),CONCATENATE("R",'Mapa final'!$A$64),"")</f>
        <v/>
      </c>
      <c r="AI36" s="269"/>
      <c r="AJ36" s="269" t="str">
        <f>IF(AND('Mapa final'!$H$70="Baja",'Mapa final'!$L$70="Catastrófico"),CONCATENATE("R",'Mapa final'!$A$70),"")</f>
        <v/>
      </c>
      <c r="AK36" s="269"/>
      <c r="AL36" s="269" t="str">
        <f>IF(AND('Mapa final'!$H$76="Baja",'Mapa final'!$L$76="Catastrófico"),CONCATENATE("R",'Mapa final'!$A$76),"")</f>
        <v/>
      </c>
      <c r="AM36" s="270"/>
      <c r="AN36" s="82"/>
      <c r="AO36" s="242"/>
      <c r="AP36" s="243"/>
      <c r="AQ36" s="243"/>
      <c r="AR36" s="243"/>
      <c r="AS36" s="243"/>
      <c r="AT36" s="244"/>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210"/>
      <c r="C37" s="210"/>
      <c r="D37" s="211"/>
      <c r="E37" s="254"/>
      <c r="F37" s="255"/>
      <c r="G37" s="255"/>
      <c r="H37" s="255"/>
      <c r="I37" s="255"/>
      <c r="J37" s="289"/>
      <c r="K37" s="290"/>
      <c r="L37" s="290"/>
      <c r="M37" s="290"/>
      <c r="N37" s="290"/>
      <c r="O37" s="291"/>
      <c r="P37" s="281"/>
      <c r="Q37" s="281"/>
      <c r="R37" s="281"/>
      <c r="S37" s="281"/>
      <c r="T37" s="281"/>
      <c r="U37" s="282"/>
      <c r="V37" s="280"/>
      <c r="W37" s="281"/>
      <c r="X37" s="281"/>
      <c r="Y37" s="281"/>
      <c r="Z37" s="281"/>
      <c r="AA37" s="282"/>
      <c r="AB37" s="265"/>
      <c r="AC37" s="266"/>
      <c r="AD37" s="266"/>
      <c r="AE37" s="266"/>
      <c r="AF37" s="266"/>
      <c r="AG37" s="267"/>
      <c r="AH37" s="271"/>
      <c r="AI37" s="272"/>
      <c r="AJ37" s="272"/>
      <c r="AK37" s="272"/>
      <c r="AL37" s="272"/>
      <c r="AM37" s="273"/>
      <c r="AN37" s="82"/>
      <c r="AO37" s="245"/>
      <c r="AP37" s="246"/>
      <c r="AQ37" s="246"/>
      <c r="AR37" s="246"/>
      <c r="AS37" s="246"/>
      <c r="AT37" s="247"/>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210"/>
      <c r="C38" s="210"/>
      <c r="D38" s="211"/>
      <c r="E38" s="248" t="s">
        <v>113</v>
      </c>
      <c r="F38" s="249"/>
      <c r="G38" s="249"/>
      <c r="H38" s="249"/>
      <c r="I38" s="250"/>
      <c r="J38" s="292" t="str">
        <f ca="1">IF(AND('Mapa final'!$H$10="Muy Baja",'Mapa final'!$L$10="Leve"),CONCATENATE("R",'Mapa final'!$A$10),"")</f>
        <v/>
      </c>
      <c r="K38" s="293"/>
      <c r="L38" s="293" t="str">
        <f ca="1">IF(AND('Mapa final'!$H$16="Muy Baja",'Mapa final'!$L$16="Leve"),CONCATENATE("R",'Mapa final'!$A$16),"")</f>
        <v/>
      </c>
      <c r="M38" s="293"/>
      <c r="N38" s="293" t="str">
        <f ca="1">IF(AND('Mapa final'!$H$22="Muy Baja",'Mapa final'!$L$22="Leve"),CONCATENATE("R",'Mapa final'!$A$22),"")</f>
        <v/>
      </c>
      <c r="O38" s="294"/>
      <c r="P38" s="292" t="str">
        <f ca="1">IF(AND('Mapa final'!$H$10="Muy Baja",'Mapa final'!$L$10="Menor"),CONCATENATE("R",'Mapa final'!$A$10),"")</f>
        <v/>
      </c>
      <c r="Q38" s="293"/>
      <c r="R38" s="293" t="str">
        <f ca="1">IF(AND('Mapa final'!$H$16="Muy Baja",'Mapa final'!$L$16="Menor"),CONCATENATE("R",'Mapa final'!$A$16),"")</f>
        <v/>
      </c>
      <c r="S38" s="293"/>
      <c r="T38" s="293" t="str">
        <f ca="1">IF(AND('Mapa final'!$H$22="Muy Baja",'Mapa final'!$L$22="Menor"),CONCATENATE("R",'Mapa final'!$A$22),"")</f>
        <v/>
      </c>
      <c r="U38" s="294"/>
      <c r="V38" s="283" t="str">
        <f ca="1">IF(AND('Mapa final'!$H$10="Muy Baja",'Mapa final'!$L$10="Moderado"),CONCATENATE("R",'Mapa final'!$A$10),"")</f>
        <v/>
      </c>
      <c r="W38" s="284"/>
      <c r="X38" s="284" t="str">
        <f ca="1">IF(AND('Mapa final'!$H$16="Muy Baja",'Mapa final'!$L$16="Moderado"),CONCATENATE("R",'Mapa final'!$A$16),"")</f>
        <v/>
      </c>
      <c r="Y38" s="284"/>
      <c r="Z38" s="284" t="str">
        <f ca="1">IF(AND('Mapa final'!$H$22="Muy Baja",'Mapa final'!$L$22="Moderado"),CONCATENATE("R",'Mapa final'!$A$22),"")</f>
        <v/>
      </c>
      <c r="AA38" s="285"/>
      <c r="AB38" s="259" t="str">
        <f ca="1">IF(AND('Mapa final'!$H$10="Muy Baja",'Mapa final'!$L$10="Mayor"),CONCATENATE("R",'Mapa final'!$A$10),"")</f>
        <v/>
      </c>
      <c r="AC38" s="260"/>
      <c r="AD38" s="260" t="str">
        <f ca="1">IF(AND('Mapa final'!$H$16="Muy Baja",'Mapa final'!$L$16="Mayor"),CONCATENATE("R",'Mapa final'!$A$16),"")</f>
        <v/>
      </c>
      <c r="AE38" s="260"/>
      <c r="AF38" s="260" t="str">
        <f ca="1">IF(AND('Mapa final'!$H$22="Muy Baja",'Mapa final'!$L$22="Mayor"),CONCATENATE("R",'Mapa final'!$A$22),"")</f>
        <v/>
      </c>
      <c r="AG38" s="262"/>
      <c r="AH38" s="274" t="str">
        <f ca="1">IF(AND('Mapa final'!$H$10="Muy Baja",'Mapa final'!$L$10="Catastrófico"),CONCATENATE("R",'Mapa final'!$A$10),"")</f>
        <v/>
      </c>
      <c r="AI38" s="275"/>
      <c r="AJ38" s="275" t="str">
        <f ca="1">IF(AND('Mapa final'!$H$16="Muy Baja",'Mapa final'!$L$16="Catastrófico"),CONCATENATE("R",'Mapa final'!$A$16),"")</f>
        <v/>
      </c>
      <c r="AK38" s="275"/>
      <c r="AL38" s="275" t="str">
        <f ca="1">IF(AND('Mapa final'!$H$22="Muy Baja",'Mapa final'!$L$22="Catastrófico"),CONCATENATE("R",'Mapa final'!$A$22),"")</f>
        <v/>
      </c>
      <c r="AM38" s="276"/>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210"/>
      <c r="C39" s="210"/>
      <c r="D39" s="211"/>
      <c r="E39" s="251"/>
      <c r="F39" s="252"/>
      <c r="G39" s="252"/>
      <c r="H39" s="252"/>
      <c r="I39" s="253"/>
      <c r="J39" s="288"/>
      <c r="K39" s="286"/>
      <c r="L39" s="286"/>
      <c r="M39" s="286"/>
      <c r="N39" s="286"/>
      <c r="O39" s="287"/>
      <c r="P39" s="288"/>
      <c r="Q39" s="286"/>
      <c r="R39" s="286"/>
      <c r="S39" s="286"/>
      <c r="T39" s="286"/>
      <c r="U39" s="287"/>
      <c r="V39" s="277"/>
      <c r="W39" s="278"/>
      <c r="X39" s="278"/>
      <c r="Y39" s="278"/>
      <c r="Z39" s="278"/>
      <c r="AA39" s="279"/>
      <c r="AB39" s="261"/>
      <c r="AC39" s="257"/>
      <c r="AD39" s="257"/>
      <c r="AE39" s="257"/>
      <c r="AF39" s="257"/>
      <c r="AG39" s="258"/>
      <c r="AH39" s="268"/>
      <c r="AI39" s="269"/>
      <c r="AJ39" s="269"/>
      <c r="AK39" s="269"/>
      <c r="AL39" s="269"/>
      <c r="AM39" s="270"/>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210"/>
      <c r="C40" s="210"/>
      <c r="D40" s="211"/>
      <c r="E40" s="251"/>
      <c r="F40" s="252"/>
      <c r="G40" s="252"/>
      <c r="H40" s="252"/>
      <c r="I40" s="253"/>
      <c r="J40" s="288" t="str">
        <f ca="1">IF(AND('Mapa final'!$H$28="Muy Baja",'Mapa final'!$L$28="Leve"),CONCATENATE("R",'Mapa final'!$A$28),"")</f>
        <v/>
      </c>
      <c r="K40" s="286"/>
      <c r="L40" s="286" t="str">
        <f ca="1">IF(AND('Mapa final'!$H$34="Muy Baja",'Mapa final'!$L$34="Leve"),CONCATENATE("R",'Mapa final'!$A$34),"")</f>
        <v/>
      </c>
      <c r="M40" s="286"/>
      <c r="N40" s="286" t="str">
        <f ca="1">IF(AND('Mapa final'!$H$40="Muy Baja",'Mapa final'!$L$40="Leve"),CONCATENATE("R",'Mapa final'!$A$40),"")</f>
        <v/>
      </c>
      <c r="O40" s="287"/>
      <c r="P40" s="288" t="str">
        <f ca="1">IF(AND('Mapa final'!$H$28="Muy Baja",'Mapa final'!$L$28="Menor"),CONCATENATE("R",'Mapa final'!$A$28),"")</f>
        <v/>
      </c>
      <c r="Q40" s="286"/>
      <c r="R40" s="286" t="str">
        <f ca="1">IF(AND('Mapa final'!$H$34="Muy Baja",'Mapa final'!$L$34="Menor"),CONCATENATE("R",'Mapa final'!$A$34),"")</f>
        <v/>
      </c>
      <c r="S40" s="286"/>
      <c r="T40" s="286" t="str">
        <f ca="1">IF(AND('Mapa final'!$H$40="Muy Baja",'Mapa final'!$L$40="Menor"),CONCATENATE("R",'Mapa final'!$A$40),"")</f>
        <v/>
      </c>
      <c r="U40" s="287"/>
      <c r="V40" s="277" t="str">
        <f ca="1">IF(AND('Mapa final'!$H$28="Muy Baja",'Mapa final'!$L$28="Moderado"),CONCATENATE("R",'Mapa final'!$A$28),"")</f>
        <v/>
      </c>
      <c r="W40" s="278"/>
      <c r="X40" s="278" t="str">
        <f ca="1">IF(AND('Mapa final'!$H$34="Muy Baja",'Mapa final'!$L$34="Moderado"),CONCATENATE("R",'Mapa final'!$A$34),"")</f>
        <v/>
      </c>
      <c r="Y40" s="278"/>
      <c r="Z40" s="278" t="str">
        <f ca="1">IF(AND('Mapa final'!$H$40="Muy Baja",'Mapa final'!$L$40="Moderado"),CONCATENATE("R",'Mapa final'!$A$40),"")</f>
        <v/>
      </c>
      <c r="AA40" s="279"/>
      <c r="AB40" s="261" t="str">
        <f ca="1">IF(AND('Mapa final'!$H$28="Muy Baja",'Mapa final'!$L$28="Mayor"),CONCATENATE("R",'Mapa final'!$A$28),"")</f>
        <v/>
      </c>
      <c r="AC40" s="257"/>
      <c r="AD40" s="257" t="str">
        <f ca="1">IF(AND('Mapa final'!$H$34="Muy Baja",'Mapa final'!$L$34="Mayor"),CONCATENATE("R",'Mapa final'!$A$34),"")</f>
        <v/>
      </c>
      <c r="AE40" s="257"/>
      <c r="AF40" s="257" t="str">
        <f ca="1">IF(AND('Mapa final'!$H$40="Muy Baja",'Mapa final'!$L$40="Mayor"),CONCATENATE("R",'Mapa final'!$A$40),"")</f>
        <v/>
      </c>
      <c r="AG40" s="258"/>
      <c r="AH40" s="268" t="str">
        <f ca="1">IF(AND('Mapa final'!$H$28="Muy Baja",'Mapa final'!$L$28="Catastrófico"),CONCATENATE("R",'Mapa final'!$A$28),"")</f>
        <v/>
      </c>
      <c r="AI40" s="269"/>
      <c r="AJ40" s="269" t="str">
        <f ca="1">IF(AND('Mapa final'!$H$34="Muy Baja",'Mapa final'!$L$34="Catastrófico"),CONCATENATE("R",'Mapa final'!$A$34),"")</f>
        <v/>
      </c>
      <c r="AK40" s="269"/>
      <c r="AL40" s="269" t="str">
        <f ca="1">IF(AND('Mapa final'!$H$40="Muy Baja",'Mapa final'!$L$40="Catastrófico"),CONCATENATE("R",'Mapa final'!$A$40),"")</f>
        <v/>
      </c>
      <c r="AM40" s="270"/>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210"/>
      <c r="C41" s="210"/>
      <c r="D41" s="211"/>
      <c r="E41" s="251"/>
      <c r="F41" s="252"/>
      <c r="G41" s="252"/>
      <c r="H41" s="252"/>
      <c r="I41" s="253"/>
      <c r="J41" s="288"/>
      <c r="K41" s="286"/>
      <c r="L41" s="286"/>
      <c r="M41" s="286"/>
      <c r="N41" s="286"/>
      <c r="O41" s="287"/>
      <c r="P41" s="288"/>
      <c r="Q41" s="286"/>
      <c r="R41" s="286"/>
      <c r="S41" s="286"/>
      <c r="T41" s="286"/>
      <c r="U41" s="287"/>
      <c r="V41" s="277"/>
      <c r="W41" s="278"/>
      <c r="X41" s="278"/>
      <c r="Y41" s="278"/>
      <c r="Z41" s="278"/>
      <c r="AA41" s="279"/>
      <c r="AB41" s="261"/>
      <c r="AC41" s="257"/>
      <c r="AD41" s="257"/>
      <c r="AE41" s="257"/>
      <c r="AF41" s="257"/>
      <c r="AG41" s="258"/>
      <c r="AH41" s="268"/>
      <c r="AI41" s="269"/>
      <c r="AJ41" s="269"/>
      <c r="AK41" s="269"/>
      <c r="AL41" s="269"/>
      <c r="AM41" s="270"/>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210"/>
      <c r="C42" s="210"/>
      <c r="D42" s="211"/>
      <c r="E42" s="251"/>
      <c r="F42" s="252"/>
      <c r="G42" s="252"/>
      <c r="H42" s="252"/>
      <c r="I42" s="253"/>
      <c r="J42" s="288" t="str">
        <f ca="1">IF(AND('Mapa final'!$H$46="Muy Baja",'Mapa final'!$L$46="Leve"),CONCATENATE("R",'Mapa final'!$A$46),"")</f>
        <v/>
      </c>
      <c r="K42" s="286"/>
      <c r="L42" s="286" t="str">
        <f ca="1">IF(AND('Mapa final'!$H$52="Muy Baja",'Mapa final'!$L$52="Leve"),CONCATENATE("R",'Mapa final'!$A$52),"")</f>
        <v/>
      </c>
      <c r="M42" s="286"/>
      <c r="N42" s="286" t="str">
        <f ca="1">IF(AND('Mapa final'!$H$58="Muy Baja",'Mapa final'!$L$58="Leve"),CONCATENATE("R",'Mapa final'!$A$58),"")</f>
        <v/>
      </c>
      <c r="O42" s="287"/>
      <c r="P42" s="288" t="str">
        <f ca="1">IF(AND('Mapa final'!$H$46="Muy Baja",'Mapa final'!$L$46="Menor"),CONCATENATE("R",'Mapa final'!$A$46),"")</f>
        <v/>
      </c>
      <c r="Q42" s="286"/>
      <c r="R42" s="286" t="str">
        <f ca="1">IF(AND('Mapa final'!$H$52="Muy Baja",'Mapa final'!$L$52="Menor"),CONCATENATE("R",'Mapa final'!$A$52),"")</f>
        <v/>
      </c>
      <c r="S42" s="286"/>
      <c r="T42" s="286" t="str">
        <f ca="1">IF(AND('Mapa final'!$H$58="Muy Baja",'Mapa final'!$L$58="Menor"),CONCATENATE("R",'Mapa final'!$A$58),"")</f>
        <v/>
      </c>
      <c r="U42" s="287"/>
      <c r="V42" s="277" t="str">
        <f ca="1">IF(AND('Mapa final'!$H$46="Muy Baja",'Mapa final'!$L$46="Moderado"),CONCATENATE("R",'Mapa final'!$A$46),"")</f>
        <v/>
      </c>
      <c r="W42" s="278"/>
      <c r="X42" s="278" t="str">
        <f ca="1">IF(AND('Mapa final'!$H$52="Muy Baja",'Mapa final'!$L$52="Moderado"),CONCATENATE("R",'Mapa final'!$A$52),"")</f>
        <v/>
      </c>
      <c r="Y42" s="278"/>
      <c r="Z42" s="278" t="str">
        <f ca="1">IF(AND('Mapa final'!$H$58="Muy Baja",'Mapa final'!$L$58="Moderado"),CONCATENATE("R",'Mapa final'!$A$58),"")</f>
        <v/>
      </c>
      <c r="AA42" s="279"/>
      <c r="AB42" s="261" t="str">
        <f ca="1">IF(AND('Mapa final'!$H$46="Muy Baja",'Mapa final'!$L$46="Mayor"),CONCATENATE("R",'Mapa final'!$A$46),"")</f>
        <v/>
      </c>
      <c r="AC42" s="257"/>
      <c r="AD42" s="257" t="str">
        <f ca="1">IF(AND('Mapa final'!$H$52="Muy Baja",'Mapa final'!$L$52="Mayor"),CONCATENATE("R",'Mapa final'!$A$52),"")</f>
        <v/>
      </c>
      <c r="AE42" s="257"/>
      <c r="AF42" s="257" t="str">
        <f ca="1">IF(AND('Mapa final'!$H$58="Muy Baja",'Mapa final'!$L$58="Mayor"),CONCATENATE("R",'Mapa final'!$A$58),"")</f>
        <v/>
      </c>
      <c r="AG42" s="258"/>
      <c r="AH42" s="268" t="str">
        <f ca="1">IF(AND('Mapa final'!$H$46="Muy Baja",'Mapa final'!$L$46="Catastrófico"),CONCATENATE("R",'Mapa final'!$A$46),"")</f>
        <v/>
      </c>
      <c r="AI42" s="269"/>
      <c r="AJ42" s="269" t="str">
        <f ca="1">IF(AND('Mapa final'!$H$52="Muy Baja",'Mapa final'!$L$52="Catastrófico"),CONCATENATE("R",'Mapa final'!$A$52),"")</f>
        <v/>
      </c>
      <c r="AK42" s="269"/>
      <c r="AL42" s="269" t="str">
        <f ca="1">IF(AND('Mapa final'!$H$58="Muy Baja",'Mapa final'!$L$58="Catastrófico"),CONCATENATE("R",'Mapa final'!$A$58),"")</f>
        <v/>
      </c>
      <c r="AM42" s="270"/>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210"/>
      <c r="C43" s="210"/>
      <c r="D43" s="211"/>
      <c r="E43" s="251"/>
      <c r="F43" s="252"/>
      <c r="G43" s="252"/>
      <c r="H43" s="252"/>
      <c r="I43" s="253"/>
      <c r="J43" s="288"/>
      <c r="K43" s="286"/>
      <c r="L43" s="286"/>
      <c r="M43" s="286"/>
      <c r="N43" s="286"/>
      <c r="O43" s="287"/>
      <c r="P43" s="288"/>
      <c r="Q43" s="286"/>
      <c r="R43" s="286"/>
      <c r="S43" s="286"/>
      <c r="T43" s="286"/>
      <c r="U43" s="287"/>
      <c r="V43" s="277"/>
      <c r="W43" s="278"/>
      <c r="X43" s="278"/>
      <c r="Y43" s="278"/>
      <c r="Z43" s="278"/>
      <c r="AA43" s="279"/>
      <c r="AB43" s="261"/>
      <c r="AC43" s="257"/>
      <c r="AD43" s="257"/>
      <c r="AE43" s="257"/>
      <c r="AF43" s="257"/>
      <c r="AG43" s="258"/>
      <c r="AH43" s="268"/>
      <c r="AI43" s="269"/>
      <c r="AJ43" s="269"/>
      <c r="AK43" s="269"/>
      <c r="AL43" s="269"/>
      <c r="AM43" s="270"/>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210"/>
      <c r="C44" s="210"/>
      <c r="D44" s="211"/>
      <c r="E44" s="251"/>
      <c r="F44" s="252"/>
      <c r="G44" s="252"/>
      <c r="H44" s="252"/>
      <c r="I44" s="253"/>
      <c r="J44" s="288" t="str">
        <f ca="1">IF(AND('Mapa final'!$H$64="Muy Baja",'Mapa final'!$L$64="Leve"),CONCATENATE("R",'Mapa final'!$A$64),"")</f>
        <v/>
      </c>
      <c r="K44" s="286"/>
      <c r="L44" s="286" t="str">
        <f>IF(AND('Mapa final'!$H$70="Muy Baja",'Mapa final'!$L$70="Leve"),CONCATENATE("R",'Mapa final'!$A$70),"")</f>
        <v/>
      </c>
      <c r="M44" s="286"/>
      <c r="N44" s="286" t="str">
        <f>IF(AND('Mapa final'!$H$76="Muy Baja",'Mapa final'!$L$76="Leve"),CONCATENATE("R",'Mapa final'!$A$76),"")</f>
        <v/>
      </c>
      <c r="O44" s="287"/>
      <c r="P44" s="288" t="str">
        <f ca="1">IF(AND('Mapa final'!$H$64="Muy Baja",'Mapa final'!$L$64="Menor"),CONCATENATE("R",'Mapa final'!$A$64),"")</f>
        <v/>
      </c>
      <c r="Q44" s="286"/>
      <c r="R44" s="286" t="str">
        <f>IF(AND('Mapa final'!$H$70="Muy Baja",'Mapa final'!$L$70="Menor"),CONCATENATE("R",'Mapa final'!$A$70),"")</f>
        <v/>
      </c>
      <c r="S44" s="286"/>
      <c r="T44" s="286" t="str">
        <f>IF(AND('Mapa final'!$H$76="Muy Baja",'Mapa final'!$L$76="Menor"),CONCATENATE("R",'Mapa final'!$A$76),"")</f>
        <v/>
      </c>
      <c r="U44" s="287"/>
      <c r="V44" s="277" t="str">
        <f ca="1">IF(AND('Mapa final'!$H$64="Muy Baja",'Mapa final'!$L$64="Moderado"),CONCATENATE("R",'Mapa final'!$A$64),"")</f>
        <v/>
      </c>
      <c r="W44" s="278"/>
      <c r="X44" s="278" t="str">
        <f>IF(AND('Mapa final'!$H$70="Muy Baja",'Mapa final'!$L$70="Moderado"),CONCATENATE("R",'Mapa final'!$A$70),"")</f>
        <v/>
      </c>
      <c r="Y44" s="278"/>
      <c r="Z44" s="278" t="str">
        <f>IF(AND('Mapa final'!$H$76="Muy Baja",'Mapa final'!$L$76="Moderado"),CONCATENATE("R",'Mapa final'!$A$76),"")</f>
        <v/>
      </c>
      <c r="AA44" s="279"/>
      <c r="AB44" s="261" t="str">
        <f ca="1">IF(AND('Mapa final'!$H$64="Muy Baja",'Mapa final'!$L$64="Mayor"),CONCATENATE("R",'Mapa final'!$A$64),"")</f>
        <v/>
      </c>
      <c r="AC44" s="257"/>
      <c r="AD44" s="257" t="str">
        <f>IF(AND('Mapa final'!$H$70="Muy Baja",'Mapa final'!$L$70="Mayor"),CONCATENATE("R",'Mapa final'!$A$70),"")</f>
        <v/>
      </c>
      <c r="AE44" s="257"/>
      <c r="AF44" s="257" t="str">
        <f>IF(AND('Mapa final'!$H$76="Muy Baja",'Mapa final'!$L$76="Mayor"),CONCATENATE("R",'Mapa final'!$A$76),"")</f>
        <v/>
      </c>
      <c r="AG44" s="258"/>
      <c r="AH44" s="268" t="str">
        <f ca="1">IF(AND('Mapa final'!$H$64="Muy Baja",'Mapa final'!$L$64="Catastrófico"),CONCATENATE("R",'Mapa final'!$A$64),"")</f>
        <v/>
      </c>
      <c r="AI44" s="269"/>
      <c r="AJ44" s="269" t="str">
        <f>IF(AND('Mapa final'!$H$70="Muy Baja",'Mapa final'!$L$70="Catastrófico"),CONCATENATE("R",'Mapa final'!$A$70),"")</f>
        <v/>
      </c>
      <c r="AK44" s="269"/>
      <c r="AL44" s="269" t="str">
        <f>IF(AND('Mapa final'!$H$76="Muy Baja",'Mapa final'!$L$76="Catastrófico"),CONCATENATE("R",'Mapa final'!$A$76),"")</f>
        <v/>
      </c>
      <c r="AM44" s="270"/>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210"/>
      <c r="C45" s="210"/>
      <c r="D45" s="211"/>
      <c r="E45" s="254"/>
      <c r="F45" s="255"/>
      <c r="G45" s="255"/>
      <c r="H45" s="255"/>
      <c r="I45" s="256"/>
      <c r="J45" s="289"/>
      <c r="K45" s="290"/>
      <c r="L45" s="290"/>
      <c r="M45" s="290"/>
      <c r="N45" s="290"/>
      <c r="O45" s="291"/>
      <c r="P45" s="289"/>
      <c r="Q45" s="290"/>
      <c r="R45" s="290"/>
      <c r="S45" s="290"/>
      <c r="T45" s="290"/>
      <c r="U45" s="291"/>
      <c r="V45" s="280"/>
      <c r="W45" s="281"/>
      <c r="X45" s="281"/>
      <c r="Y45" s="281"/>
      <c r="Z45" s="281"/>
      <c r="AA45" s="282"/>
      <c r="AB45" s="265"/>
      <c r="AC45" s="266"/>
      <c r="AD45" s="266"/>
      <c r="AE45" s="266"/>
      <c r="AF45" s="266"/>
      <c r="AG45" s="267"/>
      <c r="AH45" s="271"/>
      <c r="AI45" s="272"/>
      <c r="AJ45" s="272"/>
      <c r="AK45" s="272"/>
      <c r="AL45" s="272"/>
      <c r="AM45" s="273"/>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248" t="s">
        <v>112</v>
      </c>
      <c r="K46" s="249"/>
      <c r="L46" s="249"/>
      <c r="M46" s="249"/>
      <c r="N46" s="249"/>
      <c r="O46" s="250"/>
      <c r="P46" s="248" t="s">
        <v>111</v>
      </c>
      <c r="Q46" s="249"/>
      <c r="R46" s="249"/>
      <c r="S46" s="249"/>
      <c r="T46" s="249"/>
      <c r="U46" s="250"/>
      <c r="V46" s="248" t="s">
        <v>110</v>
      </c>
      <c r="W46" s="249"/>
      <c r="X46" s="249"/>
      <c r="Y46" s="249"/>
      <c r="Z46" s="249"/>
      <c r="AA46" s="250"/>
      <c r="AB46" s="248" t="s">
        <v>109</v>
      </c>
      <c r="AC46" s="264"/>
      <c r="AD46" s="249"/>
      <c r="AE46" s="249"/>
      <c r="AF46" s="249"/>
      <c r="AG46" s="250"/>
      <c r="AH46" s="248" t="s">
        <v>108</v>
      </c>
      <c r="AI46" s="249"/>
      <c r="AJ46" s="249"/>
      <c r="AK46" s="249"/>
      <c r="AL46" s="249"/>
      <c r="AM46" s="250"/>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251"/>
      <c r="K47" s="252"/>
      <c r="L47" s="252"/>
      <c r="M47" s="252"/>
      <c r="N47" s="252"/>
      <c r="O47" s="253"/>
      <c r="P47" s="251"/>
      <c r="Q47" s="252"/>
      <c r="R47" s="252"/>
      <c r="S47" s="252"/>
      <c r="T47" s="252"/>
      <c r="U47" s="253"/>
      <c r="V47" s="251"/>
      <c r="W47" s="252"/>
      <c r="X47" s="252"/>
      <c r="Y47" s="252"/>
      <c r="Z47" s="252"/>
      <c r="AA47" s="253"/>
      <c r="AB47" s="251"/>
      <c r="AC47" s="252"/>
      <c r="AD47" s="252"/>
      <c r="AE47" s="252"/>
      <c r="AF47" s="252"/>
      <c r="AG47" s="253"/>
      <c r="AH47" s="251"/>
      <c r="AI47" s="252"/>
      <c r="AJ47" s="252"/>
      <c r="AK47" s="252"/>
      <c r="AL47" s="252"/>
      <c r="AM47" s="253"/>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251"/>
      <c r="K48" s="252"/>
      <c r="L48" s="252"/>
      <c r="M48" s="252"/>
      <c r="N48" s="252"/>
      <c r="O48" s="253"/>
      <c r="P48" s="251"/>
      <c r="Q48" s="252"/>
      <c r="R48" s="252"/>
      <c r="S48" s="252"/>
      <c r="T48" s="252"/>
      <c r="U48" s="253"/>
      <c r="V48" s="251"/>
      <c r="W48" s="252"/>
      <c r="X48" s="252"/>
      <c r="Y48" s="252"/>
      <c r="Z48" s="252"/>
      <c r="AA48" s="253"/>
      <c r="AB48" s="251"/>
      <c r="AC48" s="252"/>
      <c r="AD48" s="252"/>
      <c r="AE48" s="252"/>
      <c r="AF48" s="252"/>
      <c r="AG48" s="253"/>
      <c r="AH48" s="251"/>
      <c r="AI48" s="252"/>
      <c r="AJ48" s="252"/>
      <c r="AK48" s="252"/>
      <c r="AL48" s="252"/>
      <c r="AM48" s="253"/>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251"/>
      <c r="K49" s="252"/>
      <c r="L49" s="252"/>
      <c r="M49" s="252"/>
      <c r="N49" s="252"/>
      <c r="O49" s="253"/>
      <c r="P49" s="251"/>
      <c r="Q49" s="252"/>
      <c r="R49" s="252"/>
      <c r="S49" s="252"/>
      <c r="T49" s="252"/>
      <c r="U49" s="253"/>
      <c r="V49" s="251"/>
      <c r="W49" s="252"/>
      <c r="X49" s="252"/>
      <c r="Y49" s="252"/>
      <c r="Z49" s="252"/>
      <c r="AA49" s="253"/>
      <c r="AB49" s="251"/>
      <c r="AC49" s="252"/>
      <c r="AD49" s="252"/>
      <c r="AE49" s="252"/>
      <c r="AF49" s="252"/>
      <c r="AG49" s="253"/>
      <c r="AH49" s="251"/>
      <c r="AI49" s="252"/>
      <c r="AJ49" s="252"/>
      <c r="AK49" s="252"/>
      <c r="AL49" s="252"/>
      <c r="AM49" s="253"/>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251"/>
      <c r="K50" s="252"/>
      <c r="L50" s="252"/>
      <c r="M50" s="252"/>
      <c r="N50" s="252"/>
      <c r="O50" s="253"/>
      <c r="P50" s="251"/>
      <c r="Q50" s="252"/>
      <c r="R50" s="252"/>
      <c r="S50" s="252"/>
      <c r="T50" s="252"/>
      <c r="U50" s="253"/>
      <c r="V50" s="251"/>
      <c r="W50" s="252"/>
      <c r="X50" s="252"/>
      <c r="Y50" s="252"/>
      <c r="Z50" s="252"/>
      <c r="AA50" s="253"/>
      <c r="AB50" s="251"/>
      <c r="AC50" s="252"/>
      <c r="AD50" s="252"/>
      <c r="AE50" s="252"/>
      <c r="AF50" s="252"/>
      <c r="AG50" s="253"/>
      <c r="AH50" s="251"/>
      <c r="AI50" s="252"/>
      <c r="AJ50" s="252"/>
      <c r="AK50" s="252"/>
      <c r="AL50" s="252"/>
      <c r="AM50" s="253"/>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254"/>
      <c r="K51" s="255"/>
      <c r="L51" s="255"/>
      <c r="M51" s="255"/>
      <c r="N51" s="255"/>
      <c r="O51" s="256"/>
      <c r="P51" s="254"/>
      <c r="Q51" s="255"/>
      <c r="R51" s="255"/>
      <c r="S51" s="255"/>
      <c r="T51" s="255"/>
      <c r="U51" s="256"/>
      <c r="V51" s="254"/>
      <c r="W51" s="255"/>
      <c r="X51" s="255"/>
      <c r="Y51" s="255"/>
      <c r="Z51" s="255"/>
      <c r="AA51" s="256"/>
      <c r="AB51" s="254"/>
      <c r="AC51" s="255"/>
      <c r="AD51" s="255"/>
      <c r="AE51" s="255"/>
      <c r="AF51" s="255"/>
      <c r="AG51" s="256"/>
      <c r="AH51" s="254"/>
      <c r="AI51" s="255"/>
      <c r="AJ51" s="255"/>
      <c r="AK51" s="255"/>
      <c r="AL51" s="255"/>
      <c r="AM51" s="256"/>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4" zoomScale="50" zoomScaleNormal="50" workbookViewId="0">
      <selection activeCell="J6" sqref="J6"/>
    </sheetView>
  </sheetViews>
  <sheetFormatPr baseColWidth="10" defaultColWidth="10.710937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321" t="s">
        <v>160</v>
      </c>
      <c r="C2" s="322"/>
      <c r="D2" s="322"/>
      <c r="E2" s="322"/>
      <c r="F2" s="322"/>
      <c r="G2" s="322"/>
      <c r="H2" s="322"/>
      <c r="I2" s="322"/>
      <c r="J2" s="263" t="s">
        <v>2</v>
      </c>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322"/>
      <c r="C3" s="322"/>
      <c r="D3" s="322"/>
      <c r="E3" s="322"/>
      <c r="F3" s="322"/>
      <c r="G3" s="322"/>
      <c r="H3" s="322"/>
      <c r="I3" s="322"/>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322"/>
      <c r="C4" s="322"/>
      <c r="D4" s="322"/>
      <c r="E4" s="322"/>
      <c r="F4" s="322"/>
      <c r="G4" s="322"/>
      <c r="H4" s="322"/>
      <c r="I4" s="322"/>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210" t="s">
        <v>4</v>
      </c>
      <c r="C6" s="210"/>
      <c r="D6" s="211"/>
      <c r="E6" s="305" t="s">
        <v>116</v>
      </c>
      <c r="F6" s="306"/>
      <c r="G6" s="306"/>
      <c r="H6" s="306"/>
      <c r="I6" s="323"/>
      <c r="J6" s="45" t="str">
        <f ca="1">IF(AND('Mapa final'!$Y$10="Muy Alta",'Mapa final'!$AA$10="Leve"),CONCATENATE("R1C",'Mapa final'!$O$10),"")</f>
        <v/>
      </c>
      <c r="K6" s="46" t="str">
        <f ca="1">IF(AND('Mapa final'!$Y$11="Muy Alta",'Mapa final'!$AA$11="Leve"),CONCATENATE("R1C",'Mapa final'!$O$11),"")</f>
        <v/>
      </c>
      <c r="L6" s="46" t="str">
        <f>IF(AND('Mapa final'!$Y$12="Muy Alta",'Mapa final'!$AA$12="Leve"),CONCATENATE("R1C",'Mapa final'!$O$12),"")</f>
        <v/>
      </c>
      <c r="M6" s="46" t="str">
        <f>IF(AND('Mapa final'!$Y$13="Muy Alta",'Mapa final'!$AA$13="Leve"),CONCATENATE("R1C",'Mapa final'!$O$13),"")</f>
        <v/>
      </c>
      <c r="N6" s="46" t="str">
        <f>IF(AND('Mapa final'!$Y$14="Muy Alta",'Mapa final'!$AA$14="Leve"),CONCATENATE("R1C",'Mapa final'!$O$14),"")</f>
        <v/>
      </c>
      <c r="O6" s="47" t="str">
        <f>IF(AND('Mapa final'!$Y$15="Muy Alta",'Mapa final'!$AA$15="Leve"),CONCATENATE("R1C",'Mapa final'!$O$15),"")</f>
        <v/>
      </c>
      <c r="P6" s="45" t="str">
        <f ca="1">IF(AND('Mapa final'!$Y$10="Muy Alta",'Mapa final'!$AA$10="Menor"),CONCATENATE("R1C",'Mapa final'!$O$10),"")</f>
        <v/>
      </c>
      <c r="Q6" s="46" t="str">
        <f ca="1">IF(AND('Mapa final'!$Y$11="Muy Alta",'Mapa final'!$AA$11="Menor"),CONCATENATE("R1C",'Mapa final'!$O$11),"")</f>
        <v/>
      </c>
      <c r="R6" s="46" t="str">
        <f>IF(AND('Mapa final'!$Y$12="Muy Alta",'Mapa final'!$AA$12="Menor"),CONCATENATE("R1C",'Mapa final'!$O$12),"")</f>
        <v/>
      </c>
      <c r="S6" s="46" t="str">
        <f>IF(AND('Mapa final'!$Y$13="Muy Alta",'Mapa final'!$AA$13="Menor"),CONCATENATE("R1C",'Mapa final'!$O$13),"")</f>
        <v/>
      </c>
      <c r="T6" s="46" t="str">
        <f>IF(AND('Mapa final'!$Y$14="Muy Alta",'Mapa final'!$AA$14="Menor"),CONCATENATE("R1C",'Mapa final'!$O$14),"")</f>
        <v/>
      </c>
      <c r="U6" s="47" t="str">
        <f>IF(AND('Mapa final'!$Y$15="Muy Alta",'Mapa final'!$AA$15="Menor"),CONCATENATE("R1C",'Mapa final'!$O$15),"")</f>
        <v/>
      </c>
      <c r="V6" s="45" t="str">
        <f ca="1">IF(AND('Mapa final'!$Y$10="Muy Alta",'Mapa final'!$AA$10="Moderado"),CONCATENATE("R1C",'Mapa final'!$O$10),"")</f>
        <v/>
      </c>
      <c r="W6" s="46" t="str">
        <f ca="1">IF(AND('Mapa final'!$Y$11="Muy Alta",'Mapa final'!$AA$11="Moderado"),CONCATENATE("R1C",'Mapa final'!$O$11),"")</f>
        <v/>
      </c>
      <c r="X6" s="46" t="str">
        <f>IF(AND('Mapa final'!$Y$12="Muy Alta",'Mapa final'!$AA$12="Moderado"),CONCATENATE("R1C",'Mapa final'!$O$12),"")</f>
        <v/>
      </c>
      <c r="Y6" s="46" t="str">
        <f>IF(AND('Mapa final'!$Y$13="Muy Alta",'Mapa final'!$AA$13="Moderado"),CONCATENATE("R1C",'Mapa final'!$O$13),"")</f>
        <v/>
      </c>
      <c r="Z6" s="46" t="str">
        <f>IF(AND('Mapa final'!$Y$14="Muy Alta",'Mapa final'!$AA$14="Moderado"),CONCATENATE("R1C",'Mapa final'!$O$14),"")</f>
        <v/>
      </c>
      <c r="AA6" s="47" t="str">
        <f>IF(AND('Mapa final'!$Y$15="Muy Alta",'Mapa final'!$AA$15="Moderado"),CONCATENATE("R1C",'Mapa final'!$O$15),"")</f>
        <v/>
      </c>
      <c r="AB6" s="45" t="str">
        <f ca="1">IF(AND('Mapa final'!$Y$10="Muy Alta",'Mapa final'!$AA$10="Mayor"),CONCATENATE("R1C",'Mapa final'!$O$10),"")</f>
        <v/>
      </c>
      <c r="AC6" s="46" t="str">
        <f ca="1">IF(AND('Mapa final'!$Y$11="Muy Alta",'Mapa final'!$AA$11="Mayor"),CONCATENATE("R1C",'Mapa final'!$O$11),"")</f>
        <v/>
      </c>
      <c r="AD6" s="46" t="str">
        <f>IF(AND('Mapa final'!$Y$12="Muy Alta",'Mapa final'!$AA$12="Mayor"),CONCATENATE("R1C",'Mapa final'!$O$12),"")</f>
        <v/>
      </c>
      <c r="AE6" s="46" t="str">
        <f>IF(AND('Mapa final'!$Y$13="Muy Alta",'Mapa final'!$AA$13="Mayor"),CONCATENATE("R1C",'Mapa final'!$O$13),"")</f>
        <v/>
      </c>
      <c r="AF6" s="46" t="str">
        <f>IF(AND('Mapa final'!$Y$14="Muy Alta",'Mapa final'!$AA$14="Mayor"),CONCATENATE("R1C",'Mapa final'!$O$14),"")</f>
        <v/>
      </c>
      <c r="AG6" s="47" t="str">
        <f>IF(AND('Mapa final'!$Y$15="Muy Alta",'Mapa final'!$AA$15="Mayor"),CONCATENATE("R1C",'Mapa final'!$O$15),"")</f>
        <v/>
      </c>
      <c r="AH6" s="48" t="str">
        <f ca="1">IF(AND('Mapa final'!$Y$10="Muy Alta",'Mapa final'!$AA$10="Catastrófico"),CONCATENATE("R1C",'Mapa final'!$O$10),"")</f>
        <v/>
      </c>
      <c r="AI6" s="49" t="str">
        <f ca="1">IF(AND('Mapa final'!$Y$11="Muy Alta",'Mapa final'!$AA$11="Catastrófico"),CONCATENATE("R1C",'Mapa final'!$O$11),"")</f>
        <v/>
      </c>
      <c r="AJ6" s="49" t="str">
        <f>IF(AND('Mapa final'!$Y$12="Muy Alta",'Mapa final'!$AA$12="Catastrófico"),CONCATENATE("R1C",'Mapa final'!$O$12),"")</f>
        <v/>
      </c>
      <c r="AK6" s="49" t="str">
        <f>IF(AND('Mapa final'!$Y$13="Muy Alta",'Mapa final'!$AA$13="Catastrófico"),CONCATENATE("R1C",'Mapa final'!$O$13),"")</f>
        <v/>
      </c>
      <c r="AL6" s="49" t="str">
        <f>IF(AND('Mapa final'!$Y$14="Muy Alta",'Mapa final'!$AA$14="Catastrófico"),CONCATENATE("R1C",'Mapa final'!$O$14),"")</f>
        <v/>
      </c>
      <c r="AM6" s="50" t="str">
        <f>IF(AND('Mapa final'!$Y$15="Muy Alta",'Mapa final'!$AA$15="Catastrófico"),CONCATENATE("R1C",'Mapa final'!$O$15),"")</f>
        <v/>
      </c>
      <c r="AN6" s="82"/>
      <c r="AO6" s="312" t="s">
        <v>79</v>
      </c>
      <c r="AP6" s="313"/>
      <c r="AQ6" s="313"/>
      <c r="AR6" s="313"/>
      <c r="AS6" s="313"/>
      <c r="AT6" s="314"/>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210"/>
      <c r="C7" s="210"/>
      <c r="D7" s="211"/>
      <c r="E7" s="309"/>
      <c r="F7" s="308"/>
      <c r="G7" s="308"/>
      <c r="H7" s="308"/>
      <c r="I7" s="324"/>
      <c r="J7" s="51" t="str">
        <f ca="1">IF(AND('Mapa final'!$Y$16="Muy Alta",'Mapa final'!$AA$16="Leve"),CONCATENATE("R2C",'Mapa final'!$O$16),"")</f>
        <v/>
      </c>
      <c r="K7" s="52" t="str">
        <f ca="1">IF(AND('Mapa final'!$Y$17="Muy Alta",'Mapa final'!$AA$17="Leve"),CONCATENATE("R2C",'Mapa final'!$O$17),"")</f>
        <v/>
      </c>
      <c r="L7" s="52" t="str">
        <f ca="1">IF(AND('Mapa final'!$Y$18="Muy Alta",'Mapa final'!$AA$18="Leve"),CONCATENATE("R2C",'Mapa final'!$O$18),"")</f>
        <v/>
      </c>
      <c r="M7" s="52" t="str">
        <f>IF(AND('Mapa final'!$Y$19="Muy Alta",'Mapa final'!$AA$19="Leve"),CONCATENATE("R2C",'Mapa final'!$O$19),"")</f>
        <v/>
      </c>
      <c r="N7" s="52" t="str">
        <f>IF(AND('Mapa final'!$Y$20="Muy Alta",'Mapa final'!$AA$20="Leve"),CONCATENATE("R2C",'Mapa final'!$O$20),"")</f>
        <v/>
      </c>
      <c r="O7" s="53" t="str">
        <f>IF(AND('Mapa final'!$Y$21="Muy Alta",'Mapa final'!$AA$21="Leve"),CONCATENATE("R2C",'Mapa final'!$O$21),"")</f>
        <v/>
      </c>
      <c r="P7" s="51" t="str">
        <f ca="1">IF(AND('Mapa final'!$Y$16="Muy Alta",'Mapa final'!$AA$16="Menor"),CONCATENATE("R2C",'Mapa final'!$O$16),"")</f>
        <v/>
      </c>
      <c r="Q7" s="52" t="str">
        <f ca="1">IF(AND('Mapa final'!$Y$17="Muy Alta",'Mapa final'!$AA$17="Menor"),CONCATENATE("R2C",'Mapa final'!$O$17),"")</f>
        <v/>
      </c>
      <c r="R7" s="52" t="str">
        <f ca="1">IF(AND('Mapa final'!$Y$18="Muy Alta",'Mapa final'!$AA$18="Menor"),CONCATENATE("R2C",'Mapa final'!$O$18),"")</f>
        <v/>
      </c>
      <c r="S7" s="52" t="str">
        <f>IF(AND('Mapa final'!$Y$19="Muy Alta",'Mapa final'!$AA$19="Menor"),CONCATENATE("R2C",'Mapa final'!$O$19),"")</f>
        <v/>
      </c>
      <c r="T7" s="52" t="str">
        <f>IF(AND('Mapa final'!$Y$20="Muy Alta",'Mapa final'!$AA$20="Menor"),CONCATENATE("R2C",'Mapa final'!$O$20),"")</f>
        <v/>
      </c>
      <c r="U7" s="53" t="str">
        <f>IF(AND('Mapa final'!$Y$21="Muy Alta",'Mapa final'!$AA$21="Menor"),CONCATENATE("R2C",'Mapa final'!$O$21),"")</f>
        <v/>
      </c>
      <c r="V7" s="51" t="str">
        <f ca="1">IF(AND('Mapa final'!$Y$16="Muy Alta",'Mapa final'!$AA$16="Moderado"),CONCATENATE("R2C",'Mapa final'!$O$16),"")</f>
        <v/>
      </c>
      <c r="W7" s="52" t="str">
        <f ca="1">IF(AND('Mapa final'!$Y$17="Muy Alta",'Mapa final'!$AA$17="Moderado"),CONCATENATE("R2C",'Mapa final'!$O$17),"")</f>
        <v/>
      </c>
      <c r="X7" s="52" t="str">
        <f ca="1">IF(AND('Mapa final'!$Y$18="Muy Alta",'Mapa final'!$AA$18="Moderado"),CONCATENATE("R2C",'Mapa final'!$O$18),"")</f>
        <v/>
      </c>
      <c r="Y7" s="52" t="str">
        <f>IF(AND('Mapa final'!$Y$19="Muy Alta",'Mapa final'!$AA$19="Moderado"),CONCATENATE("R2C",'Mapa final'!$O$19),"")</f>
        <v/>
      </c>
      <c r="Z7" s="52" t="str">
        <f>IF(AND('Mapa final'!$Y$20="Muy Alta",'Mapa final'!$AA$20="Moderado"),CONCATENATE("R2C",'Mapa final'!$O$20),"")</f>
        <v/>
      </c>
      <c r="AA7" s="53" t="str">
        <f>IF(AND('Mapa final'!$Y$21="Muy Alta",'Mapa final'!$AA$21="Moderado"),CONCATENATE("R2C",'Mapa final'!$O$21),"")</f>
        <v/>
      </c>
      <c r="AB7" s="51" t="str">
        <f ca="1">IF(AND('Mapa final'!$Y$16="Muy Alta",'Mapa final'!$AA$16="Mayor"),CONCATENATE("R2C",'Mapa final'!$O$16),"")</f>
        <v/>
      </c>
      <c r="AC7" s="52" t="str">
        <f ca="1">IF(AND('Mapa final'!$Y$17="Muy Alta",'Mapa final'!$AA$17="Mayor"),CONCATENATE("R2C",'Mapa final'!$O$17),"")</f>
        <v/>
      </c>
      <c r="AD7" s="52" t="str">
        <f ca="1">IF(AND('Mapa final'!$Y$18="Muy Alta",'Mapa final'!$AA$18="Mayor"),CONCATENATE("R2C",'Mapa final'!$O$18),"")</f>
        <v/>
      </c>
      <c r="AE7" s="52" t="str">
        <f>IF(AND('Mapa final'!$Y$19="Muy Alta",'Mapa final'!$AA$19="Mayor"),CONCATENATE("R2C",'Mapa final'!$O$19),"")</f>
        <v/>
      </c>
      <c r="AF7" s="52" t="str">
        <f>IF(AND('Mapa final'!$Y$20="Muy Alta",'Mapa final'!$AA$20="Mayor"),CONCATENATE("R2C",'Mapa final'!$O$20),"")</f>
        <v/>
      </c>
      <c r="AG7" s="53" t="str">
        <f>IF(AND('Mapa final'!$Y$21="Muy Alta",'Mapa final'!$AA$21="Mayor"),CONCATENATE("R2C",'Mapa final'!$O$21),"")</f>
        <v/>
      </c>
      <c r="AH7" s="54" t="str">
        <f ca="1">IF(AND('Mapa final'!$Y$16="Muy Alta",'Mapa final'!$AA$16="Catastrófico"),CONCATENATE("R2C",'Mapa final'!$O$16),"")</f>
        <v/>
      </c>
      <c r="AI7" s="55" t="str">
        <f ca="1">IF(AND('Mapa final'!$Y$17="Muy Alta",'Mapa final'!$AA$17="Catastrófico"),CONCATENATE("R2C",'Mapa final'!$O$17),"")</f>
        <v/>
      </c>
      <c r="AJ7" s="55" t="str">
        <f ca="1">IF(AND('Mapa final'!$Y$18="Muy Alta",'Mapa final'!$AA$18="Catastrófico"),CONCATENATE("R2C",'Mapa final'!$O$18),"")</f>
        <v/>
      </c>
      <c r="AK7" s="55" t="str">
        <f>IF(AND('Mapa final'!$Y$19="Muy Alta",'Mapa final'!$AA$19="Catastrófico"),CONCATENATE("R2C",'Mapa final'!$O$19),"")</f>
        <v/>
      </c>
      <c r="AL7" s="55" t="str">
        <f>IF(AND('Mapa final'!$Y$20="Muy Alta",'Mapa final'!$AA$20="Catastrófico"),CONCATENATE("R2C",'Mapa final'!$O$20),"")</f>
        <v/>
      </c>
      <c r="AM7" s="56" t="str">
        <f>IF(AND('Mapa final'!$Y$21="Muy Alta",'Mapa final'!$AA$21="Catastrófico"),CONCATENATE("R2C",'Mapa final'!$O$21),"")</f>
        <v/>
      </c>
      <c r="AN7" s="82"/>
      <c r="AO7" s="315"/>
      <c r="AP7" s="316"/>
      <c r="AQ7" s="316"/>
      <c r="AR7" s="316"/>
      <c r="AS7" s="316"/>
      <c r="AT7" s="317"/>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210"/>
      <c r="C8" s="210"/>
      <c r="D8" s="211"/>
      <c r="E8" s="309"/>
      <c r="F8" s="308"/>
      <c r="G8" s="308"/>
      <c r="H8" s="308"/>
      <c r="I8" s="324"/>
      <c r="J8" s="51" t="str">
        <f ca="1">IF(AND('Mapa final'!$Y$22="Muy Alta",'Mapa final'!$AA$22="Leve"),CONCATENATE("R3C",'Mapa final'!$O$22),"")</f>
        <v/>
      </c>
      <c r="K8" s="52" t="str">
        <f ca="1">IF(AND('Mapa final'!$Y$23="Muy Alta",'Mapa final'!$AA$23="Leve"),CONCATENATE("R3C",'Mapa final'!$O$23),"")</f>
        <v/>
      </c>
      <c r="L8" s="52" t="str">
        <f>IF(AND('Mapa final'!$Y$24="Muy Alta",'Mapa final'!$AA$24="Leve"),CONCATENATE("R3C",'Mapa final'!$O$24),"")</f>
        <v/>
      </c>
      <c r="M8" s="52" t="str">
        <f>IF(AND('Mapa final'!$Y$25="Muy Alta",'Mapa final'!$AA$25="Leve"),CONCATENATE("R3C",'Mapa final'!$O$25),"")</f>
        <v/>
      </c>
      <c r="N8" s="52" t="str">
        <f>IF(AND('Mapa final'!$Y$26="Muy Alta",'Mapa final'!$AA$26="Leve"),CONCATENATE("R3C",'Mapa final'!$O$26),"")</f>
        <v/>
      </c>
      <c r="O8" s="53" t="str">
        <f>IF(AND('Mapa final'!$Y$27="Muy Alta",'Mapa final'!$AA$27="Leve"),CONCATENATE("R3C",'Mapa final'!$O$27),"")</f>
        <v/>
      </c>
      <c r="P8" s="51" t="str">
        <f ca="1">IF(AND('Mapa final'!$Y$22="Muy Alta",'Mapa final'!$AA$22="Menor"),CONCATENATE("R3C",'Mapa final'!$O$22),"")</f>
        <v/>
      </c>
      <c r="Q8" s="52" t="str">
        <f ca="1">IF(AND('Mapa final'!$Y$23="Muy Alta",'Mapa final'!$AA$23="Menor"),CONCATENATE("R3C",'Mapa final'!$O$23),"")</f>
        <v/>
      </c>
      <c r="R8" s="52" t="str">
        <f>IF(AND('Mapa final'!$Y$24="Muy Alta",'Mapa final'!$AA$24="Menor"),CONCATENATE("R3C",'Mapa final'!$O$24),"")</f>
        <v/>
      </c>
      <c r="S8" s="52" t="str">
        <f>IF(AND('Mapa final'!$Y$25="Muy Alta",'Mapa final'!$AA$25="Menor"),CONCATENATE("R3C",'Mapa final'!$O$25),"")</f>
        <v/>
      </c>
      <c r="T8" s="52" t="str">
        <f>IF(AND('Mapa final'!$Y$26="Muy Alta",'Mapa final'!$AA$26="Menor"),CONCATENATE("R3C",'Mapa final'!$O$26),"")</f>
        <v/>
      </c>
      <c r="U8" s="53" t="str">
        <f>IF(AND('Mapa final'!$Y$27="Muy Alta",'Mapa final'!$AA$27="Menor"),CONCATENATE("R3C",'Mapa final'!$O$27),"")</f>
        <v/>
      </c>
      <c r="V8" s="51" t="str">
        <f ca="1">IF(AND('Mapa final'!$Y$22="Muy Alta",'Mapa final'!$AA$22="Moderado"),CONCATENATE("R3C",'Mapa final'!$O$22),"")</f>
        <v/>
      </c>
      <c r="W8" s="52" t="str">
        <f ca="1">IF(AND('Mapa final'!$Y$23="Muy Alta",'Mapa final'!$AA$23="Moderado"),CONCATENATE("R3C",'Mapa final'!$O$23),"")</f>
        <v/>
      </c>
      <c r="X8" s="52" t="str">
        <f>IF(AND('Mapa final'!$Y$24="Muy Alta",'Mapa final'!$AA$24="Moderado"),CONCATENATE("R3C",'Mapa final'!$O$24),"")</f>
        <v/>
      </c>
      <c r="Y8" s="52" t="str">
        <f>IF(AND('Mapa final'!$Y$25="Muy Alta",'Mapa final'!$AA$25="Moderado"),CONCATENATE("R3C",'Mapa final'!$O$25),"")</f>
        <v/>
      </c>
      <c r="Z8" s="52" t="str">
        <f>IF(AND('Mapa final'!$Y$26="Muy Alta",'Mapa final'!$AA$26="Moderado"),CONCATENATE("R3C",'Mapa final'!$O$26),"")</f>
        <v/>
      </c>
      <c r="AA8" s="53" t="str">
        <f>IF(AND('Mapa final'!$Y$27="Muy Alta",'Mapa final'!$AA$27="Moderado"),CONCATENATE("R3C",'Mapa final'!$O$27),"")</f>
        <v/>
      </c>
      <c r="AB8" s="51" t="str">
        <f ca="1">IF(AND('Mapa final'!$Y$22="Muy Alta",'Mapa final'!$AA$22="Mayor"),CONCATENATE("R3C",'Mapa final'!$O$22),"")</f>
        <v/>
      </c>
      <c r="AC8" s="52" t="str">
        <f ca="1">IF(AND('Mapa final'!$Y$23="Muy Alta",'Mapa final'!$AA$23="Mayor"),CONCATENATE("R3C",'Mapa final'!$O$23),"")</f>
        <v/>
      </c>
      <c r="AD8" s="52" t="str">
        <f>IF(AND('Mapa final'!$Y$24="Muy Alta",'Mapa final'!$AA$24="Mayor"),CONCATENATE("R3C",'Mapa final'!$O$24),"")</f>
        <v/>
      </c>
      <c r="AE8" s="52" t="str">
        <f>IF(AND('Mapa final'!$Y$25="Muy Alta",'Mapa final'!$AA$25="Mayor"),CONCATENATE("R3C",'Mapa final'!$O$25),"")</f>
        <v/>
      </c>
      <c r="AF8" s="52" t="str">
        <f>IF(AND('Mapa final'!$Y$26="Muy Alta",'Mapa final'!$AA$26="Mayor"),CONCATENATE("R3C",'Mapa final'!$O$26),"")</f>
        <v/>
      </c>
      <c r="AG8" s="53" t="str">
        <f>IF(AND('Mapa final'!$Y$27="Muy Alta",'Mapa final'!$AA$27="Mayor"),CONCATENATE("R3C",'Mapa final'!$O$27),"")</f>
        <v/>
      </c>
      <c r="AH8" s="54" t="str">
        <f ca="1">IF(AND('Mapa final'!$Y$22="Muy Alta",'Mapa final'!$AA$22="Catastrófico"),CONCATENATE("R3C",'Mapa final'!$O$22),"")</f>
        <v/>
      </c>
      <c r="AI8" s="55" t="str">
        <f ca="1">IF(AND('Mapa final'!$Y$23="Muy Alta",'Mapa final'!$AA$23="Catastrófico"),CONCATENATE("R3C",'Mapa final'!$O$23),"")</f>
        <v/>
      </c>
      <c r="AJ8" s="55" t="str">
        <f>IF(AND('Mapa final'!$Y$24="Muy Alta",'Mapa final'!$AA$24="Catastrófico"),CONCATENATE("R3C",'Mapa final'!$O$24),"")</f>
        <v/>
      </c>
      <c r="AK8" s="55" t="str">
        <f>IF(AND('Mapa final'!$Y$25="Muy Alta",'Mapa final'!$AA$25="Catastrófico"),CONCATENATE("R3C",'Mapa final'!$O$25),"")</f>
        <v/>
      </c>
      <c r="AL8" s="55" t="str">
        <f>IF(AND('Mapa final'!$Y$26="Muy Alta",'Mapa final'!$AA$26="Catastrófico"),CONCATENATE("R3C",'Mapa final'!$O$26),"")</f>
        <v/>
      </c>
      <c r="AM8" s="56" t="str">
        <f>IF(AND('Mapa final'!$Y$27="Muy Alta",'Mapa final'!$AA$27="Catastrófico"),CONCATENATE("R3C",'Mapa final'!$O$27),"")</f>
        <v/>
      </c>
      <c r="AN8" s="82"/>
      <c r="AO8" s="315"/>
      <c r="AP8" s="316"/>
      <c r="AQ8" s="316"/>
      <c r="AR8" s="316"/>
      <c r="AS8" s="316"/>
      <c r="AT8" s="317"/>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210"/>
      <c r="C9" s="210"/>
      <c r="D9" s="211"/>
      <c r="E9" s="309"/>
      <c r="F9" s="308"/>
      <c r="G9" s="308"/>
      <c r="H9" s="308"/>
      <c r="I9" s="324"/>
      <c r="J9" s="51" t="str">
        <f ca="1">IF(AND('Mapa final'!$Y$28="Muy Alta",'Mapa final'!$AA$28="Leve"),CONCATENATE("R4C",'Mapa final'!$O$28),"")</f>
        <v/>
      </c>
      <c r="K9" s="52" t="str">
        <f ca="1">IF(AND('Mapa final'!$Y$29="Muy Alta",'Mapa final'!$AA$29="Leve"),CONCATENATE("R4C",'Mapa final'!$O$29),"")</f>
        <v/>
      </c>
      <c r="L9" s="52" t="str">
        <f ca="1">IF(AND('Mapa final'!$Y$30="Muy Alta",'Mapa final'!$AA$30="Leve"),CONCATENATE("R4C",'Mapa final'!$O$30),"")</f>
        <v/>
      </c>
      <c r="M9" s="52" t="str">
        <f>IF(AND('Mapa final'!$Y$31="Muy Alta",'Mapa final'!$AA$31="Leve"),CONCATENATE("R4C",'Mapa final'!$O$31),"")</f>
        <v/>
      </c>
      <c r="N9" s="52" t="str">
        <f>IF(AND('Mapa final'!$Y$32="Muy Alta",'Mapa final'!$AA$32="Leve"),CONCATENATE("R4C",'Mapa final'!$O$32),"")</f>
        <v/>
      </c>
      <c r="O9" s="53" t="str">
        <f>IF(AND('Mapa final'!$Y$33="Muy Alta",'Mapa final'!$AA$33="Leve"),CONCATENATE("R4C",'Mapa final'!$O$33),"")</f>
        <v/>
      </c>
      <c r="P9" s="51" t="str">
        <f ca="1">IF(AND('Mapa final'!$Y$28="Muy Alta",'Mapa final'!$AA$28="Menor"),CONCATENATE("R4C",'Mapa final'!$O$28),"")</f>
        <v/>
      </c>
      <c r="Q9" s="52" t="str">
        <f ca="1">IF(AND('Mapa final'!$Y$29="Muy Alta",'Mapa final'!$AA$29="Menor"),CONCATENATE("R4C",'Mapa final'!$O$29),"")</f>
        <v/>
      </c>
      <c r="R9" s="52" t="str">
        <f ca="1">IF(AND('Mapa final'!$Y$30="Muy Alta",'Mapa final'!$AA$30="Menor"),CONCATENATE("R4C",'Mapa final'!$O$30),"")</f>
        <v/>
      </c>
      <c r="S9" s="52" t="str">
        <f>IF(AND('Mapa final'!$Y$31="Muy Alta",'Mapa final'!$AA$31="Menor"),CONCATENATE("R4C",'Mapa final'!$O$31),"")</f>
        <v/>
      </c>
      <c r="T9" s="52" t="str">
        <f>IF(AND('Mapa final'!$Y$32="Muy Alta",'Mapa final'!$AA$32="Menor"),CONCATENATE("R4C",'Mapa final'!$O$32),"")</f>
        <v/>
      </c>
      <c r="U9" s="53" t="str">
        <f>IF(AND('Mapa final'!$Y$33="Muy Alta",'Mapa final'!$AA$33="Menor"),CONCATENATE("R4C",'Mapa final'!$O$33),"")</f>
        <v/>
      </c>
      <c r="V9" s="51" t="str">
        <f ca="1">IF(AND('Mapa final'!$Y$28="Muy Alta",'Mapa final'!$AA$28="Moderado"),CONCATENATE("R4C",'Mapa final'!$O$28),"")</f>
        <v/>
      </c>
      <c r="W9" s="52" t="str">
        <f ca="1">IF(AND('Mapa final'!$Y$29="Muy Alta",'Mapa final'!$AA$29="Moderado"),CONCATENATE("R4C",'Mapa final'!$O$29),"")</f>
        <v/>
      </c>
      <c r="X9" s="52" t="str">
        <f ca="1">IF(AND('Mapa final'!$Y$30="Muy Alta",'Mapa final'!$AA$30="Moderado"),CONCATENATE("R4C",'Mapa final'!$O$30),"")</f>
        <v/>
      </c>
      <c r="Y9" s="52" t="str">
        <f>IF(AND('Mapa final'!$Y$31="Muy Alta",'Mapa final'!$AA$31="Moderado"),CONCATENATE("R4C",'Mapa final'!$O$31),"")</f>
        <v/>
      </c>
      <c r="Z9" s="52" t="str">
        <f>IF(AND('Mapa final'!$Y$32="Muy Alta",'Mapa final'!$AA$32="Moderado"),CONCATENATE("R4C",'Mapa final'!$O$32),"")</f>
        <v/>
      </c>
      <c r="AA9" s="53" t="str">
        <f>IF(AND('Mapa final'!$Y$33="Muy Alta",'Mapa final'!$AA$33="Moderado"),CONCATENATE("R4C",'Mapa final'!$O$33),"")</f>
        <v/>
      </c>
      <c r="AB9" s="51" t="str">
        <f ca="1">IF(AND('Mapa final'!$Y$28="Muy Alta",'Mapa final'!$AA$28="Mayor"),CONCATENATE("R4C",'Mapa final'!$O$28),"")</f>
        <v/>
      </c>
      <c r="AC9" s="52" t="str">
        <f ca="1">IF(AND('Mapa final'!$Y$29="Muy Alta",'Mapa final'!$AA$29="Mayor"),CONCATENATE("R4C",'Mapa final'!$O$29),"")</f>
        <v/>
      </c>
      <c r="AD9" s="52" t="str">
        <f ca="1">IF(AND('Mapa final'!$Y$30="Muy Alta",'Mapa final'!$AA$30="Mayor"),CONCATENATE("R4C",'Mapa final'!$O$30),"")</f>
        <v/>
      </c>
      <c r="AE9" s="52" t="str">
        <f>IF(AND('Mapa final'!$Y$31="Muy Alta",'Mapa final'!$AA$31="Mayor"),CONCATENATE("R4C",'Mapa final'!$O$31),"")</f>
        <v/>
      </c>
      <c r="AF9" s="52" t="str">
        <f>IF(AND('Mapa final'!$Y$32="Muy Alta",'Mapa final'!$AA$32="Mayor"),CONCATENATE("R4C",'Mapa final'!$O$32),"")</f>
        <v/>
      </c>
      <c r="AG9" s="53" t="str">
        <f>IF(AND('Mapa final'!$Y$33="Muy Alta",'Mapa final'!$AA$33="Mayor"),CONCATENATE("R4C",'Mapa final'!$O$33),"")</f>
        <v/>
      </c>
      <c r="AH9" s="54" t="str">
        <f ca="1">IF(AND('Mapa final'!$Y$28="Muy Alta",'Mapa final'!$AA$28="Catastrófico"),CONCATENATE("R4C",'Mapa final'!$O$28),"")</f>
        <v/>
      </c>
      <c r="AI9" s="55" t="str">
        <f ca="1">IF(AND('Mapa final'!$Y$29="Muy Alta",'Mapa final'!$AA$29="Catastrófico"),CONCATENATE("R4C",'Mapa final'!$O$29),"")</f>
        <v/>
      </c>
      <c r="AJ9" s="55" t="str">
        <f ca="1">IF(AND('Mapa final'!$Y$30="Muy Alta",'Mapa final'!$AA$30="Catastrófico"),CONCATENATE("R4C",'Mapa final'!$O$30),"")</f>
        <v/>
      </c>
      <c r="AK9" s="55" t="str">
        <f>IF(AND('Mapa final'!$Y$31="Muy Alta",'Mapa final'!$AA$31="Catastrófico"),CONCATENATE("R4C",'Mapa final'!$O$31),"")</f>
        <v/>
      </c>
      <c r="AL9" s="55" t="str">
        <f>IF(AND('Mapa final'!$Y$32="Muy Alta",'Mapa final'!$AA$32="Catastrófico"),CONCATENATE("R4C",'Mapa final'!$O$32),"")</f>
        <v/>
      </c>
      <c r="AM9" s="56" t="str">
        <f>IF(AND('Mapa final'!$Y$33="Muy Alta",'Mapa final'!$AA$33="Catastrófico"),CONCATENATE("R4C",'Mapa final'!$O$33),"")</f>
        <v/>
      </c>
      <c r="AN9" s="82"/>
      <c r="AO9" s="315"/>
      <c r="AP9" s="316"/>
      <c r="AQ9" s="316"/>
      <c r="AR9" s="316"/>
      <c r="AS9" s="316"/>
      <c r="AT9" s="317"/>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210"/>
      <c r="C10" s="210"/>
      <c r="D10" s="211"/>
      <c r="E10" s="309"/>
      <c r="F10" s="308"/>
      <c r="G10" s="308"/>
      <c r="H10" s="308"/>
      <c r="I10" s="324"/>
      <c r="J10" s="51" t="str">
        <f ca="1">IF(AND('Mapa final'!$Y$34="Muy Alta",'Mapa final'!$AA$34="Leve"),CONCATENATE("R5C",'Mapa final'!$O$34),"")</f>
        <v/>
      </c>
      <c r="K10" s="52" t="str">
        <f ca="1">IF(AND('Mapa final'!$Y$35="Muy Alta",'Mapa final'!$AA$35="Leve"),CONCATENATE("R5C",'Mapa final'!$O$35),"")</f>
        <v/>
      </c>
      <c r="L10" s="52" t="str">
        <f>IF(AND('Mapa final'!$Y$36="Muy Alta",'Mapa final'!$AA$36="Leve"),CONCATENATE("R5C",'Mapa final'!$O$36),"")</f>
        <v/>
      </c>
      <c r="M10" s="52" t="str">
        <f>IF(AND('Mapa final'!$Y$37="Muy Alta",'Mapa final'!$AA$37="Leve"),CONCATENATE("R5C",'Mapa final'!$O$37),"")</f>
        <v/>
      </c>
      <c r="N10" s="52" t="str">
        <f>IF(AND('Mapa final'!$Y$38="Muy Alta",'Mapa final'!$AA$38="Leve"),CONCATENATE("R5C",'Mapa final'!$O$38),"")</f>
        <v/>
      </c>
      <c r="O10" s="53" t="str">
        <f>IF(AND('Mapa final'!$Y$39="Muy Alta",'Mapa final'!$AA$39="Leve"),CONCATENATE("R5C",'Mapa final'!$O$39),"")</f>
        <v/>
      </c>
      <c r="P10" s="51" t="str">
        <f ca="1">IF(AND('Mapa final'!$Y$34="Muy Alta",'Mapa final'!$AA$34="Menor"),CONCATENATE("R5C",'Mapa final'!$O$34),"")</f>
        <v/>
      </c>
      <c r="Q10" s="52" t="str">
        <f ca="1">IF(AND('Mapa final'!$Y$35="Muy Alta",'Mapa final'!$AA$35="Menor"),CONCATENATE("R5C",'Mapa final'!$O$35),"")</f>
        <v/>
      </c>
      <c r="R10" s="52" t="str">
        <f>IF(AND('Mapa final'!$Y$36="Muy Alta",'Mapa final'!$AA$36="Menor"),CONCATENATE("R5C",'Mapa final'!$O$36),"")</f>
        <v/>
      </c>
      <c r="S10" s="52" t="str">
        <f>IF(AND('Mapa final'!$Y$37="Muy Alta",'Mapa final'!$AA$37="Menor"),CONCATENATE("R5C",'Mapa final'!$O$37),"")</f>
        <v/>
      </c>
      <c r="T10" s="52" t="str">
        <f>IF(AND('Mapa final'!$Y$38="Muy Alta",'Mapa final'!$AA$38="Menor"),CONCATENATE("R5C",'Mapa final'!$O$38),"")</f>
        <v/>
      </c>
      <c r="U10" s="53" t="str">
        <f>IF(AND('Mapa final'!$Y$39="Muy Alta",'Mapa final'!$AA$39="Menor"),CONCATENATE("R5C",'Mapa final'!$O$39),"")</f>
        <v/>
      </c>
      <c r="V10" s="51" t="str">
        <f ca="1">IF(AND('Mapa final'!$Y$34="Muy Alta",'Mapa final'!$AA$34="Moderado"),CONCATENATE("R5C",'Mapa final'!$O$34),"")</f>
        <v/>
      </c>
      <c r="W10" s="52" t="str">
        <f ca="1">IF(AND('Mapa final'!$Y$35="Muy Alta",'Mapa final'!$AA$35="Moderado"),CONCATENATE("R5C",'Mapa final'!$O$35),"")</f>
        <v/>
      </c>
      <c r="X10" s="52" t="str">
        <f>IF(AND('Mapa final'!$Y$36="Muy Alta",'Mapa final'!$AA$36="Moderado"),CONCATENATE("R5C",'Mapa final'!$O$36),"")</f>
        <v/>
      </c>
      <c r="Y10" s="52" t="str">
        <f>IF(AND('Mapa final'!$Y$37="Muy Alta",'Mapa final'!$AA$37="Moderado"),CONCATENATE("R5C",'Mapa final'!$O$37),"")</f>
        <v/>
      </c>
      <c r="Z10" s="52" t="str">
        <f>IF(AND('Mapa final'!$Y$38="Muy Alta",'Mapa final'!$AA$38="Moderado"),CONCATENATE("R5C",'Mapa final'!$O$38),"")</f>
        <v/>
      </c>
      <c r="AA10" s="53" t="str">
        <f>IF(AND('Mapa final'!$Y$39="Muy Alta",'Mapa final'!$AA$39="Moderado"),CONCATENATE("R5C",'Mapa final'!$O$39),"")</f>
        <v/>
      </c>
      <c r="AB10" s="51" t="str">
        <f ca="1">IF(AND('Mapa final'!$Y$34="Muy Alta",'Mapa final'!$AA$34="Mayor"),CONCATENATE("R5C",'Mapa final'!$O$34),"")</f>
        <v/>
      </c>
      <c r="AC10" s="52" t="str">
        <f ca="1">IF(AND('Mapa final'!$Y$35="Muy Alta",'Mapa final'!$AA$35="Mayor"),CONCATENATE("R5C",'Mapa final'!$O$35),"")</f>
        <v/>
      </c>
      <c r="AD10" s="52" t="str">
        <f>IF(AND('Mapa final'!$Y$36="Muy Alta",'Mapa final'!$AA$36="Mayor"),CONCATENATE("R5C",'Mapa final'!$O$36),"")</f>
        <v/>
      </c>
      <c r="AE10" s="52" t="str">
        <f>IF(AND('Mapa final'!$Y$37="Muy Alta",'Mapa final'!$AA$37="Mayor"),CONCATENATE("R5C",'Mapa final'!$O$37),"")</f>
        <v/>
      </c>
      <c r="AF10" s="52" t="str">
        <f>IF(AND('Mapa final'!$Y$38="Muy Alta",'Mapa final'!$AA$38="Mayor"),CONCATENATE("R5C",'Mapa final'!$O$38),"")</f>
        <v/>
      </c>
      <c r="AG10" s="53" t="str">
        <f>IF(AND('Mapa final'!$Y$39="Muy Alta",'Mapa final'!$AA$39="Mayor"),CONCATENATE("R5C",'Mapa final'!$O$39),"")</f>
        <v/>
      </c>
      <c r="AH10" s="54" t="str">
        <f ca="1">IF(AND('Mapa final'!$Y$34="Muy Alta",'Mapa final'!$AA$34="Catastrófico"),CONCATENATE("R5C",'Mapa final'!$O$34),"")</f>
        <v/>
      </c>
      <c r="AI10" s="55" t="str">
        <f ca="1">IF(AND('Mapa final'!$Y$35="Muy Alta",'Mapa final'!$AA$35="Catastrófico"),CONCATENATE("R5C",'Mapa final'!$O$35),"")</f>
        <v/>
      </c>
      <c r="AJ10" s="55" t="str">
        <f>IF(AND('Mapa final'!$Y$36="Muy Alta",'Mapa final'!$AA$36="Catastrófico"),CONCATENATE("R5C",'Mapa final'!$O$36),"")</f>
        <v/>
      </c>
      <c r="AK10" s="55" t="str">
        <f>IF(AND('Mapa final'!$Y$37="Muy Alta",'Mapa final'!$AA$37="Catastrófico"),CONCATENATE("R5C",'Mapa final'!$O$37),"")</f>
        <v/>
      </c>
      <c r="AL10" s="55" t="str">
        <f>IF(AND('Mapa final'!$Y$38="Muy Alta",'Mapa final'!$AA$38="Catastrófico"),CONCATENATE("R5C",'Mapa final'!$O$38),"")</f>
        <v/>
      </c>
      <c r="AM10" s="56" t="str">
        <f>IF(AND('Mapa final'!$Y$39="Muy Alta",'Mapa final'!$AA$39="Catastrófico"),CONCATENATE("R5C",'Mapa final'!$O$39),"")</f>
        <v/>
      </c>
      <c r="AN10" s="82"/>
      <c r="AO10" s="315"/>
      <c r="AP10" s="316"/>
      <c r="AQ10" s="316"/>
      <c r="AR10" s="316"/>
      <c r="AS10" s="316"/>
      <c r="AT10" s="317"/>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210"/>
      <c r="C11" s="210"/>
      <c r="D11" s="211"/>
      <c r="E11" s="309"/>
      <c r="F11" s="308"/>
      <c r="G11" s="308"/>
      <c r="H11" s="308"/>
      <c r="I11" s="324"/>
      <c r="J11" s="51" t="str">
        <f>IF(AND('Mapa final'!$Y$40="Muy Alta",'Mapa final'!$AA$40="Leve"),CONCATENATE("R6C",'Mapa final'!$O$40),"")</f>
        <v/>
      </c>
      <c r="K11" s="52" t="str">
        <f>IF(AND('Mapa final'!$Y$41="Muy Alta",'Mapa final'!$AA$41="Leve"),CONCATENATE("R6C",'Mapa final'!$O$41),"")</f>
        <v/>
      </c>
      <c r="L11" s="52" t="str">
        <f>IF(AND('Mapa final'!$Y$42="Muy Alta",'Mapa final'!$AA$42="Leve"),CONCATENATE("R6C",'Mapa final'!$O$42),"")</f>
        <v/>
      </c>
      <c r="M11" s="52" t="str">
        <f>IF(AND('Mapa final'!$Y$43="Muy Alta",'Mapa final'!$AA$43="Leve"),CONCATENATE("R6C",'Mapa final'!$O$43),"")</f>
        <v/>
      </c>
      <c r="N11" s="52" t="str">
        <f>IF(AND('Mapa final'!$Y$44="Muy Alta",'Mapa final'!$AA$44="Leve"),CONCATENATE("R6C",'Mapa final'!$O$44),"")</f>
        <v/>
      </c>
      <c r="O11" s="53" t="str">
        <f>IF(AND('Mapa final'!$Y$45="Muy Alta",'Mapa final'!$AA$45="Leve"),CONCATENATE("R6C",'Mapa final'!$O$45),"")</f>
        <v/>
      </c>
      <c r="P11" s="51" t="str">
        <f>IF(AND('Mapa final'!$Y$40="Muy Alta",'Mapa final'!$AA$40="Menor"),CONCATENATE("R6C",'Mapa final'!$O$40),"")</f>
        <v/>
      </c>
      <c r="Q11" s="52" t="str">
        <f>IF(AND('Mapa final'!$Y$41="Muy Alta",'Mapa final'!$AA$41="Menor"),CONCATENATE("R6C",'Mapa final'!$O$41),"")</f>
        <v/>
      </c>
      <c r="R11" s="52" t="str">
        <f>IF(AND('Mapa final'!$Y$42="Muy Alta",'Mapa final'!$AA$42="Menor"),CONCATENATE("R6C",'Mapa final'!$O$42),"")</f>
        <v/>
      </c>
      <c r="S11" s="52" t="str">
        <f>IF(AND('Mapa final'!$Y$43="Muy Alta",'Mapa final'!$AA$43="Menor"),CONCATENATE("R6C",'Mapa final'!$O$43),"")</f>
        <v/>
      </c>
      <c r="T11" s="52" t="str">
        <f>IF(AND('Mapa final'!$Y$44="Muy Alta",'Mapa final'!$AA$44="Menor"),CONCATENATE("R6C",'Mapa final'!$O$44),"")</f>
        <v/>
      </c>
      <c r="U11" s="53" t="str">
        <f>IF(AND('Mapa final'!$Y$45="Muy Alta",'Mapa final'!$AA$45="Menor"),CONCATENATE("R6C",'Mapa final'!$O$45),"")</f>
        <v/>
      </c>
      <c r="V11" s="51" t="str">
        <f>IF(AND('Mapa final'!$Y$40="Muy Alta",'Mapa final'!$AA$40="Moderado"),CONCATENATE("R6C",'Mapa final'!$O$40),"")</f>
        <v/>
      </c>
      <c r="W11" s="52" t="str">
        <f>IF(AND('Mapa final'!$Y$41="Muy Alta",'Mapa final'!$AA$41="Moderado"),CONCATENATE("R6C",'Mapa final'!$O$41),"")</f>
        <v/>
      </c>
      <c r="X11" s="52" t="str">
        <f>IF(AND('Mapa final'!$Y$42="Muy Alta",'Mapa final'!$AA$42="Moderado"),CONCATENATE("R6C",'Mapa final'!$O$42),"")</f>
        <v/>
      </c>
      <c r="Y11" s="52" t="str">
        <f>IF(AND('Mapa final'!$Y$43="Muy Alta",'Mapa final'!$AA$43="Moderado"),CONCATENATE("R6C",'Mapa final'!$O$43),"")</f>
        <v/>
      </c>
      <c r="Z11" s="52" t="str">
        <f>IF(AND('Mapa final'!$Y$44="Muy Alta",'Mapa final'!$AA$44="Moderado"),CONCATENATE("R6C",'Mapa final'!$O$44),"")</f>
        <v/>
      </c>
      <c r="AA11" s="53" t="str">
        <f>IF(AND('Mapa final'!$Y$45="Muy Alta",'Mapa final'!$AA$45="Moderado"),CONCATENATE("R6C",'Mapa final'!$O$45),"")</f>
        <v/>
      </c>
      <c r="AB11" s="51" t="str">
        <f>IF(AND('Mapa final'!$Y$40="Muy Alta",'Mapa final'!$AA$40="Mayor"),CONCATENATE("R6C",'Mapa final'!$O$40),"")</f>
        <v/>
      </c>
      <c r="AC11" s="52" t="str">
        <f>IF(AND('Mapa final'!$Y$41="Muy Alta",'Mapa final'!$AA$41="Mayor"),CONCATENATE("R6C",'Mapa final'!$O$41),"")</f>
        <v/>
      </c>
      <c r="AD11" s="52" t="str">
        <f>IF(AND('Mapa final'!$Y$42="Muy Alta",'Mapa final'!$AA$42="Mayor"),CONCATENATE("R6C",'Mapa final'!$O$42),"")</f>
        <v/>
      </c>
      <c r="AE11" s="52" t="str">
        <f>IF(AND('Mapa final'!$Y$43="Muy Alta",'Mapa final'!$AA$43="Mayor"),CONCATENATE("R6C",'Mapa final'!$O$43),"")</f>
        <v/>
      </c>
      <c r="AF11" s="52" t="str">
        <f>IF(AND('Mapa final'!$Y$44="Muy Alta",'Mapa final'!$AA$44="Mayor"),CONCATENATE("R6C",'Mapa final'!$O$44),"")</f>
        <v/>
      </c>
      <c r="AG11" s="53" t="str">
        <f>IF(AND('Mapa final'!$Y$45="Muy Alta",'Mapa final'!$AA$45="Mayor"),CONCATENATE("R6C",'Mapa final'!$O$45),"")</f>
        <v/>
      </c>
      <c r="AH11" s="54" t="str">
        <f>IF(AND('Mapa final'!$Y$40="Muy Alta",'Mapa final'!$AA$40="Catastrófico"),CONCATENATE("R6C",'Mapa final'!$O$40),"")</f>
        <v/>
      </c>
      <c r="AI11" s="55" t="str">
        <f>IF(AND('Mapa final'!$Y$41="Muy Alta",'Mapa final'!$AA$41="Catastrófico"),CONCATENATE("R6C",'Mapa final'!$O$41),"")</f>
        <v/>
      </c>
      <c r="AJ11" s="55" t="str">
        <f>IF(AND('Mapa final'!$Y$42="Muy Alta",'Mapa final'!$AA$42="Catastrófico"),CONCATENATE("R6C",'Mapa final'!$O$42),"")</f>
        <v/>
      </c>
      <c r="AK11" s="55" t="str">
        <f>IF(AND('Mapa final'!$Y$43="Muy Alta",'Mapa final'!$AA$43="Catastrófico"),CONCATENATE("R6C",'Mapa final'!$O$43),"")</f>
        <v/>
      </c>
      <c r="AL11" s="55" t="str">
        <f>IF(AND('Mapa final'!$Y$44="Muy Alta",'Mapa final'!$AA$44="Catastrófico"),CONCATENATE("R6C",'Mapa final'!$O$44),"")</f>
        <v/>
      </c>
      <c r="AM11" s="56" t="str">
        <f>IF(AND('Mapa final'!$Y$45="Muy Alta",'Mapa final'!$AA$45="Catastrófico"),CONCATENATE("R6C",'Mapa final'!$O$45),"")</f>
        <v/>
      </c>
      <c r="AN11" s="82"/>
      <c r="AO11" s="315"/>
      <c r="AP11" s="316"/>
      <c r="AQ11" s="316"/>
      <c r="AR11" s="316"/>
      <c r="AS11" s="316"/>
      <c r="AT11" s="317"/>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210"/>
      <c r="C12" s="210"/>
      <c r="D12" s="211"/>
      <c r="E12" s="309"/>
      <c r="F12" s="308"/>
      <c r="G12" s="308"/>
      <c r="H12" s="308"/>
      <c r="I12" s="324"/>
      <c r="J12" s="51" t="str">
        <f ca="1">IF(AND('Mapa final'!$Y$46="Muy Alta",'Mapa final'!$AA$46="Leve"),CONCATENATE("R7C",'Mapa final'!$O$46),"")</f>
        <v/>
      </c>
      <c r="K12" s="52" t="str">
        <f>IF(AND('Mapa final'!$Y$47="Muy Alta",'Mapa final'!$AA$47="Leve"),CONCATENATE("R7C",'Mapa final'!$O$47),"")</f>
        <v/>
      </c>
      <c r="L12" s="52" t="str">
        <f>IF(AND('Mapa final'!$Y$48="Muy Alta",'Mapa final'!$AA$48="Leve"),CONCATENATE("R7C",'Mapa final'!$O$48),"")</f>
        <v/>
      </c>
      <c r="M12" s="52" t="str">
        <f>IF(AND('Mapa final'!$Y$49="Muy Alta",'Mapa final'!$AA$49="Leve"),CONCATENATE("R7C",'Mapa final'!$O$49),"")</f>
        <v/>
      </c>
      <c r="N12" s="52" t="str">
        <f>IF(AND('Mapa final'!$Y$50="Muy Alta",'Mapa final'!$AA$50="Leve"),CONCATENATE("R7C",'Mapa final'!$O$50),"")</f>
        <v/>
      </c>
      <c r="O12" s="53" t="str">
        <f>IF(AND('Mapa final'!$Y$51="Muy Alta",'Mapa final'!$AA$51="Leve"),CONCATENATE("R7C",'Mapa final'!$O$51),"")</f>
        <v/>
      </c>
      <c r="P12" s="51" t="str">
        <f ca="1">IF(AND('Mapa final'!$Y$46="Muy Alta",'Mapa final'!$AA$46="Menor"),CONCATENATE("R7C",'Mapa final'!$O$46),"")</f>
        <v/>
      </c>
      <c r="Q12" s="52" t="str">
        <f>IF(AND('Mapa final'!$Y$47="Muy Alta",'Mapa final'!$AA$47="Menor"),CONCATENATE("R7C",'Mapa final'!$O$47),"")</f>
        <v/>
      </c>
      <c r="R12" s="52" t="str">
        <f>IF(AND('Mapa final'!$Y$48="Muy Alta",'Mapa final'!$AA$48="Menor"),CONCATENATE("R7C",'Mapa final'!$O$48),"")</f>
        <v/>
      </c>
      <c r="S12" s="52" t="str">
        <f>IF(AND('Mapa final'!$Y$49="Muy Alta",'Mapa final'!$AA$49="Menor"),CONCATENATE("R7C",'Mapa final'!$O$49),"")</f>
        <v/>
      </c>
      <c r="T12" s="52" t="str">
        <f>IF(AND('Mapa final'!$Y$50="Muy Alta",'Mapa final'!$AA$50="Menor"),CONCATENATE("R7C",'Mapa final'!$O$50),"")</f>
        <v/>
      </c>
      <c r="U12" s="53" t="str">
        <f>IF(AND('Mapa final'!$Y$51="Muy Alta",'Mapa final'!$AA$51="Menor"),CONCATENATE("R7C",'Mapa final'!$O$51),"")</f>
        <v/>
      </c>
      <c r="V12" s="51" t="str">
        <f ca="1">IF(AND('Mapa final'!$Y$46="Muy Alta",'Mapa final'!$AA$46="Moderado"),CONCATENATE("R7C",'Mapa final'!$O$46),"")</f>
        <v/>
      </c>
      <c r="W12" s="52" t="str">
        <f>IF(AND('Mapa final'!$Y$47="Muy Alta",'Mapa final'!$AA$47="Moderado"),CONCATENATE("R7C",'Mapa final'!$O$47),"")</f>
        <v/>
      </c>
      <c r="X12" s="52" t="str">
        <f>IF(AND('Mapa final'!$Y$48="Muy Alta",'Mapa final'!$AA$48="Moderado"),CONCATENATE("R7C",'Mapa final'!$O$48),"")</f>
        <v/>
      </c>
      <c r="Y12" s="52" t="str">
        <f>IF(AND('Mapa final'!$Y$49="Muy Alta",'Mapa final'!$AA$49="Moderado"),CONCATENATE("R7C",'Mapa final'!$O$49),"")</f>
        <v/>
      </c>
      <c r="Z12" s="52" t="str">
        <f>IF(AND('Mapa final'!$Y$50="Muy Alta",'Mapa final'!$AA$50="Moderado"),CONCATENATE("R7C",'Mapa final'!$O$50),"")</f>
        <v/>
      </c>
      <c r="AA12" s="53" t="str">
        <f>IF(AND('Mapa final'!$Y$51="Muy Alta",'Mapa final'!$AA$51="Moderado"),CONCATENATE("R7C",'Mapa final'!$O$51),"")</f>
        <v/>
      </c>
      <c r="AB12" s="51" t="str">
        <f ca="1">IF(AND('Mapa final'!$Y$46="Muy Alta",'Mapa final'!$AA$46="Mayor"),CONCATENATE("R7C",'Mapa final'!$O$46),"")</f>
        <v/>
      </c>
      <c r="AC12" s="52" t="str">
        <f>IF(AND('Mapa final'!$Y$47="Muy Alta",'Mapa final'!$AA$47="Mayor"),CONCATENATE("R7C",'Mapa final'!$O$47),"")</f>
        <v/>
      </c>
      <c r="AD12" s="52" t="str">
        <f>IF(AND('Mapa final'!$Y$48="Muy Alta",'Mapa final'!$AA$48="Mayor"),CONCATENATE("R7C",'Mapa final'!$O$48),"")</f>
        <v/>
      </c>
      <c r="AE12" s="52" t="str">
        <f>IF(AND('Mapa final'!$Y$49="Muy Alta",'Mapa final'!$AA$49="Mayor"),CONCATENATE("R7C",'Mapa final'!$O$49),"")</f>
        <v/>
      </c>
      <c r="AF12" s="52" t="str">
        <f>IF(AND('Mapa final'!$Y$50="Muy Alta",'Mapa final'!$AA$50="Mayor"),CONCATENATE("R7C",'Mapa final'!$O$50),"")</f>
        <v/>
      </c>
      <c r="AG12" s="53" t="str">
        <f>IF(AND('Mapa final'!$Y$51="Muy Alta",'Mapa final'!$AA$51="Mayor"),CONCATENATE("R7C",'Mapa final'!$O$51),"")</f>
        <v/>
      </c>
      <c r="AH12" s="54" t="str">
        <f ca="1">IF(AND('Mapa final'!$Y$46="Muy Alta",'Mapa final'!$AA$46="Catastrófico"),CONCATENATE("R7C",'Mapa final'!$O$46),"")</f>
        <v/>
      </c>
      <c r="AI12" s="55" t="str">
        <f>IF(AND('Mapa final'!$Y$47="Muy Alta",'Mapa final'!$AA$47="Catastrófico"),CONCATENATE("R7C",'Mapa final'!$O$47),"")</f>
        <v/>
      </c>
      <c r="AJ12" s="55" t="str">
        <f>IF(AND('Mapa final'!$Y$48="Muy Alta",'Mapa final'!$AA$48="Catastrófico"),CONCATENATE("R7C",'Mapa final'!$O$48),"")</f>
        <v/>
      </c>
      <c r="AK12" s="55" t="str">
        <f>IF(AND('Mapa final'!$Y$49="Muy Alta",'Mapa final'!$AA$49="Catastrófico"),CONCATENATE("R7C",'Mapa final'!$O$49),"")</f>
        <v/>
      </c>
      <c r="AL12" s="55" t="str">
        <f>IF(AND('Mapa final'!$Y$50="Muy Alta",'Mapa final'!$AA$50="Catastrófico"),CONCATENATE("R7C",'Mapa final'!$O$50),"")</f>
        <v/>
      </c>
      <c r="AM12" s="56" t="str">
        <f>IF(AND('Mapa final'!$Y$51="Muy Alta",'Mapa final'!$AA$51="Catastrófico"),CONCATENATE("R7C",'Mapa final'!$O$51),"")</f>
        <v/>
      </c>
      <c r="AN12" s="82"/>
      <c r="AO12" s="315"/>
      <c r="AP12" s="316"/>
      <c r="AQ12" s="316"/>
      <c r="AR12" s="316"/>
      <c r="AS12" s="316"/>
      <c r="AT12" s="317"/>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210"/>
      <c r="C13" s="210"/>
      <c r="D13" s="211"/>
      <c r="E13" s="309"/>
      <c r="F13" s="308"/>
      <c r="G13" s="308"/>
      <c r="H13" s="308"/>
      <c r="I13" s="324"/>
      <c r="J13" s="51" t="str">
        <f ca="1">IF(AND('Mapa final'!$Y$52="Muy Alta",'Mapa final'!$AA$52="Leve"),CONCATENATE("R8C",'Mapa final'!$O$52),"")</f>
        <v/>
      </c>
      <c r="K13" s="52" t="str">
        <f>IF(AND('Mapa final'!$Y$53="Muy Alta",'Mapa final'!$AA$53="Leve"),CONCATENATE("R8C",'Mapa final'!$O$53),"")</f>
        <v/>
      </c>
      <c r="L13" s="52" t="str">
        <f>IF(AND('Mapa final'!$Y$54="Muy Alta",'Mapa final'!$AA$54="Leve"),CONCATENATE("R8C",'Mapa final'!$O$54),"")</f>
        <v/>
      </c>
      <c r="M13" s="52" t="str">
        <f>IF(AND('Mapa final'!$Y$55="Muy Alta",'Mapa final'!$AA$55="Leve"),CONCATENATE("R8C",'Mapa final'!$O$55),"")</f>
        <v/>
      </c>
      <c r="N13" s="52" t="str">
        <f>IF(AND('Mapa final'!$Y$56="Muy Alta",'Mapa final'!$AA$56="Leve"),CONCATENATE("R8C",'Mapa final'!$O$56),"")</f>
        <v/>
      </c>
      <c r="O13" s="53" t="str">
        <f>IF(AND('Mapa final'!$Y$57="Muy Alta",'Mapa final'!$AA$57="Leve"),CONCATENATE("R8C",'Mapa final'!$O$57),"")</f>
        <v/>
      </c>
      <c r="P13" s="51" t="str">
        <f ca="1">IF(AND('Mapa final'!$Y$52="Muy Alta",'Mapa final'!$AA$52="Menor"),CONCATENATE("R8C",'Mapa final'!$O$52),"")</f>
        <v/>
      </c>
      <c r="Q13" s="52" t="str">
        <f>IF(AND('Mapa final'!$Y$53="Muy Alta",'Mapa final'!$AA$53="Menor"),CONCATENATE("R8C",'Mapa final'!$O$53),"")</f>
        <v/>
      </c>
      <c r="R13" s="52" t="str">
        <f>IF(AND('Mapa final'!$Y$54="Muy Alta",'Mapa final'!$AA$54="Menor"),CONCATENATE("R8C",'Mapa final'!$O$54),"")</f>
        <v/>
      </c>
      <c r="S13" s="52" t="str">
        <f>IF(AND('Mapa final'!$Y$55="Muy Alta",'Mapa final'!$AA$55="Menor"),CONCATENATE("R8C",'Mapa final'!$O$55),"")</f>
        <v/>
      </c>
      <c r="T13" s="52" t="str">
        <f>IF(AND('Mapa final'!$Y$56="Muy Alta",'Mapa final'!$AA$56="Menor"),CONCATENATE("R8C",'Mapa final'!$O$56),"")</f>
        <v/>
      </c>
      <c r="U13" s="53" t="str">
        <f>IF(AND('Mapa final'!$Y$57="Muy Alta",'Mapa final'!$AA$57="Menor"),CONCATENATE("R8C",'Mapa final'!$O$57),"")</f>
        <v/>
      </c>
      <c r="V13" s="51" t="str">
        <f ca="1">IF(AND('Mapa final'!$Y$52="Muy Alta",'Mapa final'!$AA$52="Moderado"),CONCATENATE("R8C",'Mapa final'!$O$52),"")</f>
        <v/>
      </c>
      <c r="W13" s="52" t="str">
        <f>IF(AND('Mapa final'!$Y$53="Muy Alta",'Mapa final'!$AA$53="Moderado"),CONCATENATE("R8C",'Mapa final'!$O$53),"")</f>
        <v/>
      </c>
      <c r="X13" s="52" t="str">
        <f>IF(AND('Mapa final'!$Y$54="Muy Alta",'Mapa final'!$AA$54="Moderado"),CONCATENATE("R8C",'Mapa final'!$O$54),"")</f>
        <v/>
      </c>
      <c r="Y13" s="52" t="str">
        <f>IF(AND('Mapa final'!$Y$55="Muy Alta",'Mapa final'!$AA$55="Moderado"),CONCATENATE("R8C",'Mapa final'!$O$55),"")</f>
        <v/>
      </c>
      <c r="Z13" s="52" t="str">
        <f>IF(AND('Mapa final'!$Y$56="Muy Alta",'Mapa final'!$AA$56="Moderado"),CONCATENATE("R8C",'Mapa final'!$O$56),"")</f>
        <v/>
      </c>
      <c r="AA13" s="53" t="str">
        <f>IF(AND('Mapa final'!$Y$57="Muy Alta",'Mapa final'!$AA$57="Moderado"),CONCATENATE("R8C",'Mapa final'!$O$57),"")</f>
        <v/>
      </c>
      <c r="AB13" s="51" t="str">
        <f ca="1">IF(AND('Mapa final'!$Y$52="Muy Alta",'Mapa final'!$AA$52="Mayor"),CONCATENATE("R8C",'Mapa final'!$O$52),"")</f>
        <v/>
      </c>
      <c r="AC13" s="52" t="str">
        <f>IF(AND('Mapa final'!$Y$53="Muy Alta",'Mapa final'!$AA$53="Mayor"),CONCATENATE("R8C",'Mapa final'!$O$53),"")</f>
        <v/>
      </c>
      <c r="AD13" s="52" t="str">
        <f>IF(AND('Mapa final'!$Y$54="Muy Alta",'Mapa final'!$AA$54="Mayor"),CONCATENATE("R8C",'Mapa final'!$O$54),"")</f>
        <v/>
      </c>
      <c r="AE13" s="52" t="str">
        <f>IF(AND('Mapa final'!$Y$55="Muy Alta",'Mapa final'!$AA$55="Mayor"),CONCATENATE("R8C",'Mapa final'!$O$55),"")</f>
        <v/>
      </c>
      <c r="AF13" s="52" t="str">
        <f>IF(AND('Mapa final'!$Y$56="Muy Alta",'Mapa final'!$AA$56="Mayor"),CONCATENATE("R8C",'Mapa final'!$O$56),"")</f>
        <v/>
      </c>
      <c r="AG13" s="53" t="str">
        <f>IF(AND('Mapa final'!$Y$57="Muy Alta",'Mapa final'!$AA$57="Mayor"),CONCATENATE("R8C",'Mapa final'!$O$57),"")</f>
        <v/>
      </c>
      <c r="AH13" s="54" t="str">
        <f ca="1">IF(AND('Mapa final'!$Y$52="Muy Alta",'Mapa final'!$AA$52="Catastrófico"),CONCATENATE("R8C",'Mapa final'!$O$52),"")</f>
        <v/>
      </c>
      <c r="AI13" s="55" t="str">
        <f>IF(AND('Mapa final'!$Y$53="Muy Alta",'Mapa final'!$AA$53="Catastrófico"),CONCATENATE("R8C",'Mapa final'!$O$53),"")</f>
        <v/>
      </c>
      <c r="AJ13" s="55" t="str">
        <f>IF(AND('Mapa final'!$Y$54="Muy Alta",'Mapa final'!$AA$54="Catastrófico"),CONCATENATE("R8C",'Mapa final'!$O$54),"")</f>
        <v/>
      </c>
      <c r="AK13" s="55" t="str">
        <f>IF(AND('Mapa final'!$Y$55="Muy Alta",'Mapa final'!$AA$55="Catastrófico"),CONCATENATE("R8C",'Mapa final'!$O$55),"")</f>
        <v/>
      </c>
      <c r="AL13" s="55" t="str">
        <f>IF(AND('Mapa final'!$Y$56="Muy Alta",'Mapa final'!$AA$56="Catastrófico"),CONCATENATE("R8C",'Mapa final'!$O$56),"")</f>
        <v/>
      </c>
      <c r="AM13" s="56" t="str">
        <f>IF(AND('Mapa final'!$Y$57="Muy Alta",'Mapa final'!$AA$57="Catastrófico"),CONCATENATE("R8C",'Mapa final'!$O$57),"")</f>
        <v/>
      </c>
      <c r="AN13" s="82"/>
      <c r="AO13" s="315"/>
      <c r="AP13" s="316"/>
      <c r="AQ13" s="316"/>
      <c r="AR13" s="316"/>
      <c r="AS13" s="316"/>
      <c r="AT13" s="317"/>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210"/>
      <c r="C14" s="210"/>
      <c r="D14" s="211"/>
      <c r="E14" s="309"/>
      <c r="F14" s="308"/>
      <c r="G14" s="308"/>
      <c r="H14" s="308"/>
      <c r="I14" s="324"/>
      <c r="J14" s="51" t="str">
        <f>IF(AND('Mapa final'!$Y$58="Muy Alta",'Mapa final'!$AA$58="Leve"),CONCATENATE("R9C",'Mapa final'!$O$58),"")</f>
        <v/>
      </c>
      <c r="K14" s="52" t="str">
        <f>IF(AND('Mapa final'!$Y$59="Muy Alta",'Mapa final'!$AA$59="Leve"),CONCATENATE("R9C",'Mapa final'!$O$59),"")</f>
        <v/>
      </c>
      <c r="L14" s="52" t="str">
        <f>IF(AND('Mapa final'!$Y$60="Muy Alta",'Mapa final'!$AA$60="Leve"),CONCATENATE("R9C",'Mapa final'!$O$60),"")</f>
        <v/>
      </c>
      <c r="M14" s="52" t="str">
        <f>IF(AND('Mapa final'!$Y$61="Muy Alta",'Mapa final'!$AA$61="Leve"),CONCATENATE("R9C",'Mapa final'!$O$61),"")</f>
        <v/>
      </c>
      <c r="N14" s="52" t="str">
        <f>IF(AND('Mapa final'!$Y$62="Muy Alta",'Mapa final'!$AA$62="Leve"),CONCATENATE("R9C",'Mapa final'!$O$62),"")</f>
        <v/>
      </c>
      <c r="O14" s="53" t="str">
        <f>IF(AND('Mapa final'!$Y$63="Muy Alta",'Mapa final'!$AA$63="Leve"),CONCATENATE("R9C",'Mapa final'!$O$63),"")</f>
        <v/>
      </c>
      <c r="P14" s="51" t="str">
        <f>IF(AND('Mapa final'!$Y$58="Muy Alta",'Mapa final'!$AA$58="Menor"),CONCATENATE("R9C",'Mapa final'!$O$58),"")</f>
        <v/>
      </c>
      <c r="Q14" s="52" t="str">
        <f>IF(AND('Mapa final'!$Y$59="Muy Alta",'Mapa final'!$AA$59="Menor"),CONCATENATE("R9C",'Mapa final'!$O$59),"")</f>
        <v/>
      </c>
      <c r="R14" s="52" t="str">
        <f>IF(AND('Mapa final'!$Y$60="Muy Alta",'Mapa final'!$AA$60="Menor"),CONCATENATE("R9C",'Mapa final'!$O$60),"")</f>
        <v/>
      </c>
      <c r="S14" s="52" t="str">
        <f>IF(AND('Mapa final'!$Y$61="Muy Alta",'Mapa final'!$AA$61="Menor"),CONCATENATE("R9C",'Mapa final'!$O$61),"")</f>
        <v/>
      </c>
      <c r="T14" s="52" t="str">
        <f>IF(AND('Mapa final'!$Y$62="Muy Alta",'Mapa final'!$AA$62="Menor"),CONCATENATE("R9C",'Mapa final'!$O$62),"")</f>
        <v/>
      </c>
      <c r="U14" s="53" t="str">
        <f>IF(AND('Mapa final'!$Y$63="Muy Alta",'Mapa final'!$AA$63="Menor"),CONCATENATE("R9C",'Mapa final'!$O$63),"")</f>
        <v/>
      </c>
      <c r="V14" s="51" t="str">
        <f>IF(AND('Mapa final'!$Y$58="Muy Alta",'Mapa final'!$AA$58="Moderado"),CONCATENATE("R9C",'Mapa final'!$O$58),"")</f>
        <v/>
      </c>
      <c r="W14" s="52" t="str">
        <f>IF(AND('Mapa final'!$Y$59="Muy Alta",'Mapa final'!$AA$59="Moderado"),CONCATENATE("R9C",'Mapa final'!$O$59),"")</f>
        <v/>
      </c>
      <c r="X14" s="52" t="str">
        <f>IF(AND('Mapa final'!$Y$60="Muy Alta",'Mapa final'!$AA$60="Moderado"),CONCATENATE("R9C",'Mapa final'!$O$60),"")</f>
        <v/>
      </c>
      <c r="Y14" s="52" t="str">
        <f>IF(AND('Mapa final'!$Y$61="Muy Alta",'Mapa final'!$AA$61="Moderado"),CONCATENATE("R9C",'Mapa final'!$O$61),"")</f>
        <v/>
      </c>
      <c r="Z14" s="52" t="str">
        <f>IF(AND('Mapa final'!$Y$62="Muy Alta",'Mapa final'!$AA$62="Moderado"),CONCATENATE("R9C",'Mapa final'!$O$62),"")</f>
        <v/>
      </c>
      <c r="AA14" s="53" t="str">
        <f>IF(AND('Mapa final'!$Y$63="Muy Alta",'Mapa final'!$AA$63="Moderado"),CONCATENATE("R9C",'Mapa final'!$O$63),"")</f>
        <v/>
      </c>
      <c r="AB14" s="51" t="str">
        <f>IF(AND('Mapa final'!$Y$58="Muy Alta",'Mapa final'!$AA$58="Mayor"),CONCATENATE("R9C",'Mapa final'!$O$58),"")</f>
        <v/>
      </c>
      <c r="AC14" s="52" t="str">
        <f>IF(AND('Mapa final'!$Y$59="Muy Alta",'Mapa final'!$AA$59="Mayor"),CONCATENATE("R9C",'Mapa final'!$O$59),"")</f>
        <v/>
      </c>
      <c r="AD14" s="52" t="str">
        <f>IF(AND('Mapa final'!$Y$60="Muy Alta",'Mapa final'!$AA$60="Mayor"),CONCATENATE("R9C",'Mapa final'!$O$60),"")</f>
        <v/>
      </c>
      <c r="AE14" s="52" t="str">
        <f>IF(AND('Mapa final'!$Y$61="Muy Alta",'Mapa final'!$AA$61="Mayor"),CONCATENATE("R9C",'Mapa final'!$O$61),"")</f>
        <v/>
      </c>
      <c r="AF14" s="52" t="str">
        <f>IF(AND('Mapa final'!$Y$62="Muy Alta",'Mapa final'!$AA$62="Mayor"),CONCATENATE("R9C",'Mapa final'!$O$62),"")</f>
        <v/>
      </c>
      <c r="AG14" s="53" t="str">
        <f>IF(AND('Mapa final'!$Y$63="Muy Alta",'Mapa final'!$AA$63="Mayor"),CONCATENATE("R9C",'Mapa final'!$O$63),"")</f>
        <v/>
      </c>
      <c r="AH14" s="54" t="str">
        <f>IF(AND('Mapa final'!$Y$58="Muy Alta",'Mapa final'!$AA$58="Catastrófico"),CONCATENATE("R9C",'Mapa final'!$O$58),"")</f>
        <v/>
      </c>
      <c r="AI14" s="55" t="str">
        <f>IF(AND('Mapa final'!$Y$59="Muy Alta",'Mapa final'!$AA$59="Catastrófico"),CONCATENATE("R9C",'Mapa final'!$O$59),"")</f>
        <v/>
      </c>
      <c r="AJ14" s="55" t="str">
        <f>IF(AND('Mapa final'!$Y$60="Muy Alta",'Mapa final'!$AA$60="Catastrófico"),CONCATENATE("R9C",'Mapa final'!$O$60),"")</f>
        <v/>
      </c>
      <c r="AK14" s="55" t="str">
        <f>IF(AND('Mapa final'!$Y$61="Muy Alta",'Mapa final'!$AA$61="Catastrófico"),CONCATENATE("R9C",'Mapa final'!$O$61),"")</f>
        <v/>
      </c>
      <c r="AL14" s="55" t="str">
        <f>IF(AND('Mapa final'!$Y$62="Muy Alta",'Mapa final'!$AA$62="Catastrófico"),CONCATENATE("R9C",'Mapa final'!$O$62),"")</f>
        <v/>
      </c>
      <c r="AM14" s="56" t="str">
        <f>IF(AND('Mapa final'!$Y$63="Muy Alta",'Mapa final'!$AA$63="Catastrófico"),CONCATENATE("R9C",'Mapa final'!$O$63),"")</f>
        <v/>
      </c>
      <c r="AN14" s="82"/>
      <c r="AO14" s="315"/>
      <c r="AP14" s="316"/>
      <c r="AQ14" s="316"/>
      <c r="AR14" s="316"/>
      <c r="AS14" s="316"/>
      <c r="AT14" s="317"/>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210"/>
      <c r="C15" s="210"/>
      <c r="D15" s="211"/>
      <c r="E15" s="310"/>
      <c r="F15" s="311"/>
      <c r="G15" s="311"/>
      <c r="H15" s="311"/>
      <c r="I15" s="325"/>
      <c r="J15" s="57" t="str">
        <f>IF(AND('Mapa final'!$Y$64="Muy Alta",'Mapa final'!$AA$64="Leve"),CONCATENATE("R10C",'Mapa final'!$O$64),"")</f>
        <v/>
      </c>
      <c r="K15" s="58" t="str">
        <f>IF(AND('Mapa final'!$Y$65="Muy Alta",'Mapa final'!$AA$65="Leve"),CONCATENATE("R10C",'Mapa final'!$O$65),"")</f>
        <v/>
      </c>
      <c r="L15" s="58" t="str">
        <f>IF(AND('Mapa final'!$Y$66="Muy Alta",'Mapa final'!$AA$66="Leve"),CONCATENATE("R10C",'Mapa final'!$O$66),"")</f>
        <v/>
      </c>
      <c r="M15" s="58" t="str">
        <f>IF(AND('Mapa final'!$Y$67="Muy Alta",'Mapa final'!$AA$67="Leve"),CONCATENATE("R10C",'Mapa final'!$O$67),"")</f>
        <v/>
      </c>
      <c r="N15" s="58" t="str">
        <f>IF(AND('Mapa final'!$Y$68="Muy Alta",'Mapa final'!$AA$68="Leve"),CONCATENATE("R10C",'Mapa final'!$O$68),"")</f>
        <v/>
      </c>
      <c r="O15" s="59" t="str">
        <f>IF(AND('Mapa final'!$Y$69="Muy Alta",'Mapa final'!$AA$69="Leve"),CONCATENATE("R10C",'Mapa final'!$O$69),"")</f>
        <v/>
      </c>
      <c r="P15" s="51" t="str">
        <f>IF(AND('Mapa final'!$Y$64="Muy Alta",'Mapa final'!$AA$64="Menor"),CONCATENATE("R10C",'Mapa final'!$O$64),"")</f>
        <v/>
      </c>
      <c r="Q15" s="52" t="str">
        <f>IF(AND('Mapa final'!$Y$65="Muy Alta",'Mapa final'!$AA$65="Menor"),CONCATENATE("R10C",'Mapa final'!$O$65),"")</f>
        <v/>
      </c>
      <c r="R15" s="52" t="str">
        <f>IF(AND('Mapa final'!$Y$66="Muy Alta",'Mapa final'!$AA$66="Menor"),CONCATENATE("R10C",'Mapa final'!$O$66),"")</f>
        <v/>
      </c>
      <c r="S15" s="52" t="str">
        <f>IF(AND('Mapa final'!$Y$67="Muy Alta",'Mapa final'!$AA$67="Menor"),CONCATENATE("R10C",'Mapa final'!$O$67),"")</f>
        <v/>
      </c>
      <c r="T15" s="52" t="str">
        <f>IF(AND('Mapa final'!$Y$68="Muy Alta",'Mapa final'!$AA$68="Menor"),CONCATENATE("R10C",'Mapa final'!$O$68),"")</f>
        <v/>
      </c>
      <c r="U15" s="53" t="str">
        <f>IF(AND('Mapa final'!$Y$69="Muy Alta",'Mapa final'!$AA$69="Menor"),CONCATENATE("R10C",'Mapa final'!$O$69),"")</f>
        <v/>
      </c>
      <c r="V15" s="57" t="str">
        <f>IF(AND('Mapa final'!$Y$64="Muy Alta",'Mapa final'!$AA$64="Moderado"),CONCATENATE("R10C",'Mapa final'!$O$64),"")</f>
        <v/>
      </c>
      <c r="W15" s="58" t="str">
        <f>IF(AND('Mapa final'!$Y$65="Muy Alta",'Mapa final'!$AA$65="Moderado"),CONCATENATE("R10C",'Mapa final'!$O$65),"")</f>
        <v/>
      </c>
      <c r="X15" s="58" t="str">
        <f>IF(AND('Mapa final'!$Y$66="Muy Alta",'Mapa final'!$AA$66="Moderado"),CONCATENATE("R10C",'Mapa final'!$O$66),"")</f>
        <v/>
      </c>
      <c r="Y15" s="58" t="str">
        <f>IF(AND('Mapa final'!$Y$67="Muy Alta",'Mapa final'!$AA$67="Moderado"),CONCATENATE("R10C",'Mapa final'!$O$67),"")</f>
        <v/>
      </c>
      <c r="Z15" s="58" t="str">
        <f>IF(AND('Mapa final'!$Y$68="Muy Alta",'Mapa final'!$AA$68="Moderado"),CONCATENATE("R10C",'Mapa final'!$O$68),"")</f>
        <v/>
      </c>
      <c r="AA15" s="59" t="str">
        <f>IF(AND('Mapa final'!$Y$69="Muy Alta",'Mapa final'!$AA$69="Moderado"),CONCATENATE("R10C",'Mapa final'!$O$69),"")</f>
        <v/>
      </c>
      <c r="AB15" s="51" t="str">
        <f>IF(AND('Mapa final'!$Y$64="Muy Alta",'Mapa final'!$AA$64="Mayor"),CONCATENATE("R10C",'Mapa final'!$O$64),"")</f>
        <v/>
      </c>
      <c r="AC15" s="52" t="str">
        <f>IF(AND('Mapa final'!$Y$65="Muy Alta",'Mapa final'!$AA$65="Mayor"),CONCATENATE("R10C",'Mapa final'!$O$65),"")</f>
        <v/>
      </c>
      <c r="AD15" s="52" t="str">
        <f>IF(AND('Mapa final'!$Y$66="Muy Alta",'Mapa final'!$AA$66="Mayor"),CONCATENATE("R10C",'Mapa final'!$O$66),"")</f>
        <v/>
      </c>
      <c r="AE15" s="52" t="str">
        <f>IF(AND('Mapa final'!$Y$67="Muy Alta",'Mapa final'!$AA$67="Mayor"),CONCATENATE("R10C",'Mapa final'!$O$67),"")</f>
        <v/>
      </c>
      <c r="AF15" s="52" t="str">
        <f>IF(AND('Mapa final'!$Y$68="Muy Alta",'Mapa final'!$AA$68="Mayor"),CONCATENATE("R10C",'Mapa final'!$O$68),"")</f>
        <v/>
      </c>
      <c r="AG15" s="53" t="str">
        <f>IF(AND('Mapa final'!$Y$69="Muy Alta",'Mapa final'!$AA$69="Mayor"),CONCATENATE("R10C",'Mapa final'!$O$69),"")</f>
        <v/>
      </c>
      <c r="AH15" s="60" t="str">
        <f>IF(AND('Mapa final'!$Y$64="Muy Alta",'Mapa final'!$AA$64="Catastrófico"),CONCATENATE("R10C",'Mapa final'!$O$64),"")</f>
        <v/>
      </c>
      <c r="AI15" s="61" t="str">
        <f>IF(AND('Mapa final'!$Y$65="Muy Alta",'Mapa final'!$AA$65="Catastrófico"),CONCATENATE("R10C",'Mapa final'!$O$65),"")</f>
        <v/>
      </c>
      <c r="AJ15" s="61" t="str">
        <f>IF(AND('Mapa final'!$Y$66="Muy Alta",'Mapa final'!$AA$66="Catastrófico"),CONCATENATE("R10C",'Mapa final'!$O$66),"")</f>
        <v/>
      </c>
      <c r="AK15" s="61" t="str">
        <f>IF(AND('Mapa final'!$Y$67="Muy Alta",'Mapa final'!$AA$67="Catastrófico"),CONCATENATE("R10C",'Mapa final'!$O$67),"")</f>
        <v/>
      </c>
      <c r="AL15" s="61" t="str">
        <f>IF(AND('Mapa final'!$Y$68="Muy Alta",'Mapa final'!$AA$68="Catastrófico"),CONCATENATE("R10C",'Mapa final'!$O$68),"")</f>
        <v/>
      </c>
      <c r="AM15" s="62" t="str">
        <f>IF(AND('Mapa final'!$Y$69="Muy Alta",'Mapa final'!$AA$69="Catastrófico"),CONCATENATE("R10C",'Mapa final'!$O$69),"")</f>
        <v/>
      </c>
      <c r="AN15" s="82"/>
      <c r="AO15" s="318"/>
      <c r="AP15" s="319"/>
      <c r="AQ15" s="319"/>
      <c r="AR15" s="319"/>
      <c r="AS15" s="319"/>
      <c r="AT15" s="320"/>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210"/>
      <c r="C16" s="210"/>
      <c r="D16" s="211"/>
      <c r="E16" s="305" t="s">
        <v>115</v>
      </c>
      <c r="F16" s="306"/>
      <c r="G16" s="306"/>
      <c r="H16" s="306"/>
      <c r="I16" s="306"/>
      <c r="J16" s="63" t="str">
        <f ca="1">IF(AND('Mapa final'!$Y$10="Alta",'Mapa final'!$AA$10="Leve"),CONCATENATE("R1C",'Mapa final'!$O$10),"")</f>
        <v/>
      </c>
      <c r="K16" s="64" t="str">
        <f ca="1">IF(AND('Mapa final'!$Y$11="Alta",'Mapa final'!$AA$11="Leve"),CONCATENATE("R1C",'Mapa final'!$O$11),"")</f>
        <v/>
      </c>
      <c r="L16" s="64" t="str">
        <f>IF(AND('Mapa final'!$Y$12="Alta",'Mapa final'!$AA$12="Leve"),CONCATENATE("R1C",'Mapa final'!$O$12),"")</f>
        <v/>
      </c>
      <c r="M16" s="64" t="str">
        <f>IF(AND('Mapa final'!$Y$13="Alta",'Mapa final'!$AA$13="Leve"),CONCATENATE("R1C",'Mapa final'!$O$13),"")</f>
        <v/>
      </c>
      <c r="N16" s="64" t="str">
        <f>IF(AND('Mapa final'!$Y$14="Alta",'Mapa final'!$AA$14="Leve"),CONCATENATE("R1C",'Mapa final'!$O$14),"")</f>
        <v/>
      </c>
      <c r="O16" s="65" t="str">
        <f>IF(AND('Mapa final'!$Y$15="Alta",'Mapa final'!$AA$15="Leve"),CONCATENATE("R1C",'Mapa final'!$O$15),"")</f>
        <v/>
      </c>
      <c r="P16" s="63" t="str">
        <f ca="1">IF(AND('Mapa final'!$Y$10="Alta",'Mapa final'!$AA$10="Menor"),CONCATENATE("R1C",'Mapa final'!$O$10),"")</f>
        <v/>
      </c>
      <c r="Q16" s="64" t="str">
        <f ca="1">IF(AND('Mapa final'!$Y$11="Alta",'Mapa final'!$AA$11="Menor"),CONCATENATE("R1C",'Mapa final'!$O$11),"")</f>
        <v/>
      </c>
      <c r="R16" s="64" t="str">
        <f>IF(AND('Mapa final'!$Y$12="Alta",'Mapa final'!$AA$12="Menor"),CONCATENATE("R1C",'Mapa final'!$O$12),"")</f>
        <v/>
      </c>
      <c r="S16" s="64" t="str">
        <f>IF(AND('Mapa final'!$Y$13="Alta",'Mapa final'!$AA$13="Menor"),CONCATENATE("R1C",'Mapa final'!$O$13),"")</f>
        <v/>
      </c>
      <c r="T16" s="64" t="str">
        <f>IF(AND('Mapa final'!$Y$14="Alta",'Mapa final'!$AA$14="Menor"),CONCATENATE("R1C",'Mapa final'!$O$14),"")</f>
        <v/>
      </c>
      <c r="U16" s="65" t="str">
        <f>IF(AND('Mapa final'!$Y$15="Alta",'Mapa final'!$AA$15="Menor"),CONCATENATE("R1C",'Mapa final'!$O$15),"")</f>
        <v/>
      </c>
      <c r="V16" s="45" t="str">
        <f ca="1">IF(AND('Mapa final'!$Y$10="Alta",'Mapa final'!$AA$10="Moderado"),CONCATENATE("R1C",'Mapa final'!$O$10),"")</f>
        <v/>
      </c>
      <c r="W16" s="46" t="str">
        <f ca="1">IF(AND('Mapa final'!$Y$11="Alta",'Mapa final'!$AA$11="Moderado"),CONCATENATE("R1C",'Mapa final'!$O$11),"")</f>
        <v/>
      </c>
      <c r="X16" s="46" t="str">
        <f>IF(AND('Mapa final'!$Y$12="Alta",'Mapa final'!$AA$12="Moderado"),CONCATENATE("R1C",'Mapa final'!$O$12),"")</f>
        <v/>
      </c>
      <c r="Y16" s="46" t="str">
        <f>IF(AND('Mapa final'!$Y$13="Alta",'Mapa final'!$AA$13="Moderado"),CONCATENATE("R1C",'Mapa final'!$O$13),"")</f>
        <v/>
      </c>
      <c r="Z16" s="46" t="str">
        <f>IF(AND('Mapa final'!$Y$14="Alta",'Mapa final'!$AA$14="Moderado"),CONCATENATE("R1C",'Mapa final'!$O$14),"")</f>
        <v/>
      </c>
      <c r="AA16" s="47" t="str">
        <f>IF(AND('Mapa final'!$Y$15="Alta",'Mapa final'!$AA$15="Moderado"),CONCATENATE("R1C",'Mapa final'!$O$15),"")</f>
        <v/>
      </c>
      <c r="AB16" s="45" t="str">
        <f ca="1">IF(AND('Mapa final'!$Y$10="Alta",'Mapa final'!$AA$10="Mayor"),CONCATENATE("R1C",'Mapa final'!$O$10),"")</f>
        <v/>
      </c>
      <c r="AC16" s="46" t="str">
        <f ca="1">IF(AND('Mapa final'!$Y$11="Alta",'Mapa final'!$AA$11="Mayor"),CONCATENATE("R1C",'Mapa final'!$O$11),"")</f>
        <v/>
      </c>
      <c r="AD16" s="46" t="str">
        <f>IF(AND('Mapa final'!$Y$12="Alta",'Mapa final'!$AA$12="Mayor"),CONCATENATE("R1C",'Mapa final'!$O$12),"")</f>
        <v/>
      </c>
      <c r="AE16" s="46" t="str">
        <f>IF(AND('Mapa final'!$Y$13="Alta",'Mapa final'!$AA$13="Mayor"),CONCATENATE("R1C",'Mapa final'!$O$13),"")</f>
        <v/>
      </c>
      <c r="AF16" s="46" t="str">
        <f>IF(AND('Mapa final'!$Y$14="Alta",'Mapa final'!$AA$14="Mayor"),CONCATENATE("R1C",'Mapa final'!$O$14),"")</f>
        <v/>
      </c>
      <c r="AG16" s="47" t="str">
        <f>IF(AND('Mapa final'!$Y$15="Alta",'Mapa final'!$AA$15="Mayor"),CONCATENATE("R1C",'Mapa final'!$O$15),"")</f>
        <v/>
      </c>
      <c r="AH16" s="48" t="str">
        <f ca="1">IF(AND('Mapa final'!$Y$10="Alta",'Mapa final'!$AA$10="Catastrófico"),CONCATENATE("R1C",'Mapa final'!$O$10),"")</f>
        <v/>
      </c>
      <c r="AI16" s="49" t="str">
        <f ca="1">IF(AND('Mapa final'!$Y$11="Alta",'Mapa final'!$AA$11="Catastrófico"),CONCATENATE("R1C",'Mapa final'!$O$11),"")</f>
        <v/>
      </c>
      <c r="AJ16" s="49" t="str">
        <f>IF(AND('Mapa final'!$Y$12="Alta",'Mapa final'!$AA$12="Catastrófico"),CONCATENATE("R1C",'Mapa final'!$O$12),"")</f>
        <v/>
      </c>
      <c r="AK16" s="49" t="str">
        <f>IF(AND('Mapa final'!$Y$13="Alta",'Mapa final'!$AA$13="Catastrófico"),CONCATENATE("R1C",'Mapa final'!$O$13),"")</f>
        <v/>
      </c>
      <c r="AL16" s="49" t="str">
        <f>IF(AND('Mapa final'!$Y$14="Alta",'Mapa final'!$AA$14="Catastrófico"),CONCATENATE("R1C",'Mapa final'!$O$14),"")</f>
        <v/>
      </c>
      <c r="AM16" s="50" t="str">
        <f>IF(AND('Mapa final'!$Y$15="Alta",'Mapa final'!$AA$15="Catastrófico"),CONCATENATE("R1C",'Mapa final'!$O$15),"")</f>
        <v/>
      </c>
      <c r="AN16" s="82"/>
      <c r="AO16" s="296" t="s">
        <v>80</v>
      </c>
      <c r="AP16" s="297"/>
      <c r="AQ16" s="297"/>
      <c r="AR16" s="297"/>
      <c r="AS16" s="297"/>
      <c r="AT16" s="298"/>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210"/>
      <c r="C17" s="210"/>
      <c r="D17" s="211"/>
      <c r="E17" s="307"/>
      <c r="F17" s="308"/>
      <c r="G17" s="308"/>
      <c r="H17" s="308"/>
      <c r="I17" s="308"/>
      <c r="J17" s="66" t="str">
        <f ca="1">IF(AND('Mapa final'!$Y$16="Alta",'Mapa final'!$AA$16="Leve"),CONCATENATE("R2C",'Mapa final'!$O$16),"")</f>
        <v/>
      </c>
      <c r="K17" s="67" t="str">
        <f ca="1">IF(AND('Mapa final'!$Y$17="Alta",'Mapa final'!$AA$17="Leve"),CONCATENATE("R2C",'Mapa final'!$O$17),"")</f>
        <v/>
      </c>
      <c r="L17" s="67" t="str">
        <f ca="1">IF(AND('Mapa final'!$Y$18="Alta",'Mapa final'!$AA$18="Leve"),CONCATENATE("R2C",'Mapa final'!$O$18),"")</f>
        <v/>
      </c>
      <c r="M17" s="67" t="str">
        <f>IF(AND('Mapa final'!$Y$19="Alta",'Mapa final'!$AA$19="Leve"),CONCATENATE("R2C",'Mapa final'!$O$19),"")</f>
        <v/>
      </c>
      <c r="N17" s="67" t="str">
        <f>IF(AND('Mapa final'!$Y$20="Alta",'Mapa final'!$AA$20="Leve"),CONCATENATE("R2C",'Mapa final'!$O$20),"")</f>
        <v/>
      </c>
      <c r="O17" s="68" t="str">
        <f>IF(AND('Mapa final'!$Y$21="Alta",'Mapa final'!$AA$21="Leve"),CONCATENATE("R2C",'Mapa final'!$O$21),"")</f>
        <v/>
      </c>
      <c r="P17" s="66" t="str">
        <f ca="1">IF(AND('Mapa final'!$Y$16="Alta",'Mapa final'!$AA$16="Menor"),CONCATENATE("R2C",'Mapa final'!$O$16),"")</f>
        <v/>
      </c>
      <c r="Q17" s="67" t="str">
        <f ca="1">IF(AND('Mapa final'!$Y$17="Alta",'Mapa final'!$AA$17="Menor"),CONCATENATE("R2C",'Mapa final'!$O$17),"")</f>
        <v/>
      </c>
      <c r="R17" s="67" t="str">
        <f ca="1">IF(AND('Mapa final'!$Y$18="Alta",'Mapa final'!$AA$18="Menor"),CONCATENATE("R2C",'Mapa final'!$O$18),"")</f>
        <v/>
      </c>
      <c r="S17" s="67" t="str">
        <f>IF(AND('Mapa final'!$Y$19="Alta",'Mapa final'!$AA$19="Menor"),CONCATENATE("R2C",'Mapa final'!$O$19),"")</f>
        <v/>
      </c>
      <c r="T17" s="67" t="str">
        <f>IF(AND('Mapa final'!$Y$20="Alta",'Mapa final'!$AA$20="Menor"),CONCATENATE("R2C",'Mapa final'!$O$20),"")</f>
        <v/>
      </c>
      <c r="U17" s="68" t="str">
        <f>IF(AND('Mapa final'!$Y$21="Alta",'Mapa final'!$AA$21="Menor"),CONCATENATE("R2C",'Mapa final'!$O$21),"")</f>
        <v/>
      </c>
      <c r="V17" s="51" t="str">
        <f ca="1">IF(AND('Mapa final'!$Y$16="Alta",'Mapa final'!$AA$16="Moderado"),CONCATENATE("R2C",'Mapa final'!$O$16),"")</f>
        <v/>
      </c>
      <c r="W17" s="52" t="str">
        <f ca="1">IF(AND('Mapa final'!$Y$17="Alta",'Mapa final'!$AA$17="Moderado"),CONCATENATE("R2C",'Mapa final'!$O$17),"")</f>
        <v/>
      </c>
      <c r="X17" s="52" t="str">
        <f ca="1">IF(AND('Mapa final'!$Y$18="Alta",'Mapa final'!$AA$18="Moderado"),CONCATENATE("R2C",'Mapa final'!$O$18),"")</f>
        <v/>
      </c>
      <c r="Y17" s="52" t="str">
        <f>IF(AND('Mapa final'!$Y$19="Alta",'Mapa final'!$AA$19="Moderado"),CONCATENATE("R2C",'Mapa final'!$O$19),"")</f>
        <v/>
      </c>
      <c r="Z17" s="52" t="str">
        <f>IF(AND('Mapa final'!$Y$20="Alta",'Mapa final'!$AA$20="Moderado"),CONCATENATE("R2C",'Mapa final'!$O$20),"")</f>
        <v/>
      </c>
      <c r="AA17" s="53" t="str">
        <f>IF(AND('Mapa final'!$Y$21="Alta",'Mapa final'!$AA$21="Moderado"),CONCATENATE("R2C",'Mapa final'!$O$21),"")</f>
        <v/>
      </c>
      <c r="AB17" s="51" t="str">
        <f ca="1">IF(AND('Mapa final'!$Y$16="Alta",'Mapa final'!$AA$16="Mayor"),CONCATENATE("R2C",'Mapa final'!$O$16),"")</f>
        <v/>
      </c>
      <c r="AC17" s="52" t="str">
        <f ca="1">IF(AND('Mapa final'!$Y$17="Alta",'Mapa final'!$AA$17="Mayor"),CONCATENATE("R2C",'Mapa final'!$O$17),"")</f>
        <v/>
      </c>
      <c r="AD17" s="52" t="str">
        <f ca="1">IF(AND('Mapa final'!$Y$18="Alta",'Mapa final'!$AA$18="Mayor"),CONCATENATE("R2C",'Mapa final'!$O$18),"")</f>
        <v/>
      </c>
      <c r="AE17" s="52" t="str">
        <f>IF(AND('Mapa final'!$Y$19="Alta",'Mapa final'!$AA$19="Mayor"),CONCATENATE("R2C",'Mapa final'!$O$19),"")</f>
        <v/>
      </c>
      <c r="AF17" s="52" t="str">
        <f>IF(AND('Mapa final'!$Y$20="Alta",'Mapa final'!$AA$20="Mayor"),CONCATENATE("R2C",'Mapa final'!$O$20),"")</f>
        <v/>
      </c>
      <c r="AG17" s="53" t="str">
        <f>IF(AND('Mapa final'!$Y$21="Alta",'Mapa final'!$AA$21="Mayor"),CONCATENATE("R2C",'Mapa final'!$O$21),"")</f>
        <v/>
      </c>
      <c r="AH17" s="54" t="str">
        <f ca="1">IF(AND('Mapa final'!$Y$16="Alta",'Mapa final'!$AA$16="Catastrófico"),CONCATENATE("R2C",'Mapa final'!$O$16),"")</f>
        <v/>
      </c>
      <c r="AI17" s="55" t="str">
        <f ca="1">IF(AND('Mapa final'!$Y$17="Alta",'Mapa final'!$AA$17="Catastrófico"),CONCATENATE("R2C",'Mapa final'!$O$17),"")</f>
        <v/>
      </c>
      <c r="AJ17" s="55" t="str">
        <f ca="1">IF(AND('Mapa final'!$Y$18="Alta",'Mapa final'!$AA$18="Catastrófico"),CONCATENATE("R2C",'Mapa final'!$O$18),"")</f>
        <v/>
      </c>
      <c r="AK17" s="55" t="str">
        <f>IF(AND('Mapa final'!$Y$19="Alta",'Mapa final'!$AA$19="Catastrófico"),CONCATENATE("R2C",'Mapa final'!$O$19),"")</f>
        <v/>
      </c>
      <c r="AL17" s="55" t="str">
        <f>IF(AND('Mapa final'!$Y$20="Alta",'Mapa final'!$AA$20="Catastrófico"),CONCATENATE("R2C",'Mapa final'!$O$20),"")</f>
        <v/>
      </c>
      <c r="AM17" s="56" t="str">
        <f>IF(AND('Mapa final'!$Y$21="Alta",'Mapa final'!$AA$21="Catastrófico"),CONCATENATE("R2C",'Mapa final'!$O$21),"")</f>
        <v/>
      </c>
      <c r="AN17" s="82"/>
      <c r="AO17" s="299"/>
      <c r="AP17" s="300"/>
      <c r="AQ17" s="300"/>
      <c r="AR17" s="300"/>
      <c r="AS17" s="300"/>
      <c r="AT17" s="301"/>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210"/>
      <c r="C18" s="210"/>
      <c r="D18" s="211"/>
      <c r="E18" s="309"/>
      <c r="F18" s="308"/>
      <c r="G18" s="308"/>
      <c r="H18" s="308"/>
      <c r="I18" s="308"/>
      <c r="J18" s="66" t="str">
        <f ca="1">IF(AND('Mapa final'!$Y$22="Alta",'Mapa final'!$AA$22="Leve"),CONCATENATE("R3C",'Mapa final'!$O$22),"")</f>
        <v/>
      </c>
      <c r="K18" s="67" t="str">
        <f ca="1">IF(AND('Mapa final'!$Y$23="Alta",'Mapa final'!$AA$23="Leve"),CONCATENATE("R3C",'Mapa final'!$O$23),"")</f>
        <v/>
      </c>
      <c r="L18" s="67" t="str">
        <f>IF(AND('Mapa final'!$Y$24="Alta",'Mapa final'!$AA$24="Leve"),CONCATENATE("R3C",'Mapa final'!$O$24),"")</f>
        <v/>
      </c>
      <c r="M18" s="67" t="str">
        <f>IF(AND('Mapa final'!$Y$25="Alta",'Mapa final'!$AA$25="Leve"),CONCATENATE("R3C",'Mapa final'!$O$25),"")</f>
        <v/>
      </c>
      <c r="N18" s="67" t="str">
        <f>IF(AND('Mapa final'!$Y$26="Alta",'Mapa final'!$AA$26="Leve"),CONCATENATE("R3C",'Mapa final'!$O$26),"")</f>
        <v/>
      </c>
      <c r="O18" s="68" t="str">
        <f>IF(AND('Mapa final'!$Y$27="Alta",'Mapa final'!$AA$27="Leve"),CONCATENATE("R3C",'Mapa final'!$O$27),"")</f>
        <v/>
      </c>
      <c r="P18" s="66" t="str">
        <f ca="1">IF(AND('Mapa final'!$Y$22="Alta",'Mapa final'!$AA$22="Menor"),CONCATENATE("R3C",'Mapa final'!$O$22),"")</f>
        <v/>
      </c>
      <c r="Q18" s="67" t="str">
        <f ca="1">IF(AND('Mapa final'!$Y$23="Alta",'Mapa final'!$AA$23="Menor"),CONCATENATE("R3C",'Mapa final'!$O$23),"")</f>
        <v/>
      </c>
      <c r="R18" s="67" t="str">
        <f>IF(AND('Mapa final'!$Y$24="Alta",'Mapa final'!$AA$24="Menor"),CONCATENATE("R3C",'Mapa final'!$O$24),"")</f>
        <v/>
      </c>
      <c r="S18" s="67" t="str">
        <f>IF(AND('Mapa final'!$Y$25="Alta",'Mapa final'!$AA$25="Menor"),CONCATENATE("R3C",'Mapa final'!$O$25),"")</f>
        <v/>
      </c>
      <c r="T18" s="67" t="str">
        <f>IF(AND('Mapa final'!$Y$26="Alta",'Mapa final'!$AA$26="Menor"),CONCATENATE("R3C",'Mapa final'!$O$26),"")</f>
        <v/>
      </c>
      <c r="U18" s="68" t="str">
        <f>IF(AND('Mapa final'!$Y$27="Alta",'Mapa final'!$AA$27="Menor"),CONCATENATE("R3C",'Mapa final'!$O$27),"")</f>
        <v/>
      </c>
      <c r="V18" s="51" t="str">
        <f ca="1">IF(AND('Mapa final'!$Y$22="Alta",'Mapa final'!$AA$22="Moderado"),CONCATENATE("R3C",'Mapa final'!$O$22),"")</f>
        <v/>
      </c>
      <c r="W18" s="52" t="str">
        <f ca="1">IF(AND('Mapa final'!$Y$23="Alta",'Mapa final'!$AA$23="Moderado"),CONCATENATE("R3C",'Mapa final'!$O$23),"")</f>
        <v/>
      </c>
      <c r="X18" s="52" t="str">
        <f>IF(AND('Mapa final'!$Y$24="Alta",'Mapa final'!$AA$24="Moderado"),CONCATENATE("R3C",'Mapa final'!$O$24),"")</f>
        <v/>
      </c>
      <c r="Y18" s="52" t="str">
        <f>IF(AND('Mapa final'!$Y$25="Alta",'Mapa final'!$AA$25="Moderado"),CONCATENATE("R3C",'Mapa final'!$O$25),"")</f>
        <v/>
      </c>
      <c r="Z18" s="52" t="str">
        <f>IF(AND('Mapa final'!$Y$26="Alta",'Mapa final'!$AA$26="Moderado"),CONCATENATE("R3C",'Mapa final'!$O$26),"")</f>
        <v/>
      </c>
      <c r="AA18" s="53" t="str">
        <f>IF(AND('Mapa final'!$Y$27="Alta",'Mapa final'!$AA$27="Moderado"),CONCATENATE("R3C",'Mapa final'!$O$27),"")</f>
        <v/>
      </c>
      <c r="AB18" s="51" t="str">
        <f ca="1">IF(AND('Mapa final'!$Y$22="Alta",'Mapa final'!$AA$22="Mayor"),CONCATENATE("R3C",'Mapa final'!$O$22),"")</f>
        <v/>
      </c>
      <c r="AC18" s="52" t="str">
        <f ca="1">IF(AND('Mapa final'!$Y$23="Alta",'Mapa final'!$AA$23="Mayor"),CONCATENATE("R3C",'Mapa final'!$O$23),"")</f>
        <v/>
      </c>
      <c r="AD18" s="52" t="str">
        <f>IF(AND('Mapa final'!$Y$24="Alta",'Mapa final'!$AA$24="Mayor"),CONCATENATE("R3C",'Mapa final'!$O$24),"")</f>
        <v/>
      </c>
      <c r="AE18" s="52" t="str">
        <f>IF(AND('Mapa final'!$Y$25="Alta",'Mapa final'!$AA$25="Mayor"),CONCATENATE("R3C",'Mapa final'!$O$25),"")</f>
        <v/>
      </c>
      <c r="AF18" s="52" t="str">
        <f>IF(AND('Mapa final'!$Y$26="Alta",'Mapa final'!$AA$26="Mayor"),CONCATENATE("R3C",'Mapa final'!$O$26),"")</f>
        <v/>
      </c>
      <c r="AG18" s="53" t="str">
        <f>IF(AND('Mapa final'!$Y$27="Alta",'Mapa final'!$AA$27="Mayor"),CONCATENATE("R3C",'Mapa final'!$O$27),"")</f>
        <v/>
      </c>
      <c r="AH18" s="54" t="str">
        <f ca="1">IF(AND('Mapa final'!$Y$22="Alta",'Mapa final'!$AA$22="Catastrófico"),CONCATENATE("R3C",'Mapa final'!$O$22),"")</f>
        <v/>
      </c>
      <c r="AI18" s="55" t="str">
        <f ca="1">IF(AND('Mapa final'!$Y$23="Alta",'Mapa final'!$AA$23="Catastrófico"),CONCATENATE("R3C",'Mapa final'!$O$23),"")</f>
        <v/>
      </c>
      <c r="AJ18" s="55" t="str">
        <f>IF(AND('Mapa final'!$Y$24="Alta",'Mapa final'!$AA$24="Catastrófico"),CONCATENATE("R3C",'Mapa final'!$O$24),"")</f>
        <v/>
      </c>
      <c r="AK18" s="55" t="str">
        <f>IF(AND('Mapa final'!$Y$25="Alta",'Mapa final'!$AA$25="Catastrófico"),CONCATENATE("R3C",'Mapa final'!$O$25),"")</f>
        <v/>
      </c>
      <c r="AL18" s="55" t="str">
        <f>IF(AND('Mapa final'!$Y$26="Alta",'Mapa final'!$AA$26="Catastrófico"),CONCATENATE("R3C",'Mapa final'!$O$26),"")</f>
        <v/>
      </c>
      <c r="AM18" s="56" t="str">
        <f>IF(AND('Mapa final'!$Y$27="Alta",'Mapa final'!$AA$27="Catastrófico"),CONCATENATE("R3C",'Mapa final'!$O$27),"")</f>
        <v/>
      </c>
      <c r="AN18" s="82"/>
      <c r="AO18" s="299"/>
      <c r="AP18" s="300"/>
      <c r="AQ18" s="300"/>
      <c r="AR18" s="300"/>
      <c r="AS18" s="300"/>
      <c r="AT18" s="301"/>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210"/>
      <c r="C19" s="210"/>
      <c r="D19" s="211"/>
      <c r="E19" s="309"/>
      <c r="F19" s="308"/>
      <c r="G19" s="308"/>
      <c r="H19" s="308"/>
      <c r="I19" s="308"/>
      <c r="J19" s="66" t="str">
        <f ca="1">IF(AND('Mapa final'!$Y$28="Alta",'Mapa final'!$AA$28="Leve"),CONCATENATE("R4C",'Mapa final'!$O$28),"")</f>
        <v/>
      </c>
      <c r="K19" s="67" t="str">
        <f ca="1">IF(AND('Mapa final'!$Y$29="Alta",'Mapa final'!$AA$29="Leve"),CONCATENATE("R4C",'Mapa final'!$O$29),"")</f>
        <v/>
      </c>
      <c r="L19" s="67" t="str">
        <f ca="1">IF(AND('Mapa final'!$Y$30="Alta",'Mapa final'!$AA$30="Leve"),CONCATENATE("R4C",'Mapa final'!$O$30),"")</f>
        <v/>
      </c>
      <c r="M19" s="67" t="str">
        <f>IF(AND('Mapa final'!$Y$31="Alta",'Mapa final'!$AA$31="Leve"),CONCATENATE("R4C",'Mapa final'!$O$31),"")</f>
        <v/>
      </c>
      <c r="N19" s="67" t="str">
        <f>IF(AND('Mapa final'!$Y$32="Alta",'Mapa final'!$AA$32="Leve"),CONCATENATE("R4C",'Mapa final'!$O$32),"")</f>
        <v/>
      </c>
      <c r="O19" s="68" t="str">
        <f>IF(AND('Mapa final'!$Y$33="Alta",'Mapa final'!$AA$33="Leve"),CONCATENATE("R4C",'Mapa final'!$O$33),"")</f>
        <v/>
      </c>
      <c r="P19" s="66" t="str">
        <f ca="1">IF(AND('Mapa final'!$Y$28="Alta",'Mapa final'!$AA$28="Menor"),CONCATENATE("R4C",'Mapa final'!$O$28),"")</f>
        <v/>
      </c>
      <c r="Q19" s="67" t="str">
        <f ca="1">IF(AND('Mapa final'!$Y$29="Alta",'Mapa final'!$AA$29="Menor"),CONCATENATE("R4C",'Mapa final'!$O$29),"")</f>
        <v/>
      </c>
      <c r="R19" s="67" t="str">
        <f ca="1">IF(AND('Mapa final'!$Y$30="Alta",'Mapa final'!$AA$30="Menor"),CONCATENATE("R4C",'Mapa final'!$O$30),"")</f>
        <v/>
      </c>
      <c r="S19" s="67" t="str">
        <f>IF(AND('Mapa final'!$Y$31="Alta",'Mapa final'!$AA$31="Menor"),CONCATENATE("R4C",'Mapa final'!$O$31),"")</f>
        <v/>
      </c>
      <c r="T19" s="67" t="str">
        <f>IF(AND('Mapa final'!$Y$32="Alta",'Mapa final'!$AA$32="Menor"),CONCATENATE("R4C",'Mapa final'!$O$32),"")</f>
        <v/>
      </c>
      <c r="U19" s="68" t="str">
        <f>IF(AND('Mapa final'!$Y$33="Alta",'Mapa final'!$AA$33="Menor"),CONCATENATE("R4C",'Mapa final'!$O$33),"")</f>
        <v/>
      </c>
      <c r="V19" s="51" t="str">
        <f ca="1">IF(AND('Mapa final'!$Y$28="Alta",'Mapa final'!$AA$28="Moderado"),CONCATENATE("R4C",'Mapa final'!$O$28),"")</f>
        <v/>
      </c>
      <c r="W19" s="52" t="str">
        <f ca="1">IF(AND('Mapa final'!$Y$29="Alta",'Mapa final'!$AA$29="Moderado"),CONCATENATE("R4C",'Mapa final'!$O$29),"")</f>
        <v/>
      </c>
      <c r="X19" s="52" t="str">
        <f ca="1">IF(AND('Mapa final'!$Y$30="Alta",'Mapa final'!$AA$30="Moderado"),CONCATENATE("R4C",'Mapa final'!$O$30),"")</f>
        <v/>
      </c>
      <c r="Y19" s="52" t="str">
        <f>IF(AND('Mapa final'!$Y$31="Alta",'Mapa final'!$AA$31="Moderado"),CONCATENATE("R4C",'Mapa final'!$O$31),"")</f>
        <v/>
      </c>
      <c r="Z19" s="52" t="str">
        <f>IF(AND('Mapa final'!$Y$32="Alta",'Mapa final'!$AA$32="Moderado"),CONCATENATE("R4C",'Mapa final'!$O$32),"")</f>
        <v/>
      </c>
      <c r="AA19" s="53" t="str">
        <f>IF(AND('Mapa final'!$Y$33="Alta",'Mapa final'!$AA$33="Moderado"),CONCATENATE("R4C",'Mapa final'!$O$33),"")</f>
        <v/>
      </c>
      <c r="AB19" s="51" t="str">
        <f ca="1">IF(AND('Mapa final'!$Y$28="Alta",'Mapa final'!$AA$28="Mayor"),CONCATENATE("R4C",'Mapa final'!$O$28),"")</f>
        <v/>
      </c>
      <c r="AC19" s="52" t="str">
        <f ca="1">IF(AND('Mapa final'!$Y$29="Alta",'Mapa final'!$AA$29="Mayor"),CONCATENATE("R4C",'Mapa final'!$O$29),"")</f>
        <v/>
      </c>
      <c r="AD19" s="52" t="str">
        <f ca="1">IF(AND('Mapa final'!$Y$30="Alta",'Mapa final'!$AA$30="Mayor"),CONCATENATE("R4C",'Mapa final'!$O$30),"")</f>
        <v/>
      </c>
      <c r="AE19" s="52" t="str">
        <f>IF(AND('Mapa final'!$Y$31="Alta",'Mapa final'!$AA$31="Mayor"),CONCATENATE("R4C",'Mapa final'!$O$31),"")</f>
        <v/>
      </c>
      <c r="AF19" s="52" t="str">
        <f>IF(AND('Mapa final'!$Y$32="Alta",'Mapa final'!$AA$32="Mayor"),CONCATENATE("R4C",'Mapa final'!$O$32),"")</f>
        <v/>
      </c>
      <c r="AG19" s="53" t="str">
        <f>IF(AND('Mapa final'!$Y$33="Alta",'Mapa final'!$AA$33="Mayor"),CONCATENATE("R4C",'Mapa final'!$O$33),"")</f>
        <v/>
      </c>
      <c r="AH19" s="54" t="str">
        <f ca="1">IF(AND('Mapa final'!$Y$28="Alta",'Mapa final'!$AA$28="Catastrófico"),CONCATENATE("R4C",'Mapa final'!$O$28),"")</f>
        <v/>
      </c>
      <c r="AI19" s="55" t="str">
        <f ca="1">IF(AND('Mapa final'!$Y$29="Alta",'Mapa final'!$AA$29="Catastrófico"),CONCATENATE("R4C",'Mapa final'!$O$29),"")</f>
        <v/>
      </c>
      <c r="AJ19" s="55" t="str">
        <f ca="1">IF(AND('Mapa final'!$Y$30="Alta",'Mapa final'!$AA$30="Catastrófico"),CONCATENATE("R4C",'Mapa final'!$O$30),"")</f>
        <v/>
      </c>
      <c r="AK19" s="55" t="str">
        <f>IF(AND('Mapa final'!$Y$31="Alta",'Mapa final'!$AA$31="Catastrófico"),CONCATENATE("R4C",'Mapa final'!$O$31),"")</f>
        <v/>
      </c>
      <c r="AL19" s="55" t="str">
        <f>IF(AND('Mapa final'!$Y$32="Alta",'Mapa final'!$AA$32="Catastrófico"),CONCATENATE("R4C",'Mapa final'!$O$32),"")</f>
        <v/>
      </c>
      <c r="AM19" s="56" t="str">
        <f>IF(AND('Mapa final'!$Y$33="Alta",'Mapa final'!$AA$33="Catastrófico"),CONCATENATE("R4C",'Mapa final'!$O$33),"")</f>
        <v/>
      </c>
      <c r="AN19" s="82"/>
      <c r="AO19" s="299"/>
      <c r="AP19" s="300"/>
      <c r="AQ19" s="300"/>
      <c r="AR19" s="300"/>
      <c r="AS19" s="300"/>
      <c r="AT19" s="301"/>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210"/>
      <c r="C20" s="210"/>
      <c r="D20" s="211"/>
      <c r="E20" s="309"/>
      <c r="F20" s="308"/>
      <c r="G20" s="308"/>
      <c r="H20" s="308"/>
      <c r="I20" s="308"/>
      <c r="J20" s="66" t="str">
        <f ca="1">IF(AND('Mapa final'!$Y$34="Alta",'Mapa final'!$AA$34="Leve"),CONCATENATE("R5C",'Mapa final'!$O$34),"")</f>
        <v/>
      </c>
      <c r="K20" s="67" t="str">
        <f ca="1">IF(AND('Mapa final'!$Y$35="Alta",'Mapa final'!$AA$35="Leve"),CONCATENATE("R5C",'Mapa final'!$O$35),"")</f>
        <v/>
      </c>
      <c r="L20" s="67" t="str">
        <f>IF(AND('Mapa final'!$Y$36="Alta",'Mapa final'!$AA$36="Leve"),CONCATENATE("R5C",'Mapa final'!$O$36),"")</f>
        <v/>
      </c>
      <c r="M20" s="67" t="str">
        <f>IF(AND('Mapa final'!$Y$37="Alta",'Mapa final'!$AA$37="Leve"),CONCATENATE("R5C",'Mapa final'!$O$37),"")</f>
        <v/>
      </c>
      <c r="N20" s="67" t="str">
        <f>IF(AND('Mapa final'!$Y$38="Alta",'Mapa final'!$AA$38="Leve"),CONCATENATE("R5C",'Mapa final'!$O$38),"")</f>
        <v/>
      </c>
      <c r="O20" s="68" t="str">
        <f>IF(AND('Mapa final'!$Y$39="Alta",'Mapa final'!$AA$39="Leve"),CONCATENATE("R5C",'Mapa final'!$O$39),"")</f>
        <v/>
      </c>
      <c r="P20" s="66" t="str">
        <f ca="1">IF(AND('Mapa final'!$Y$34="Alta",'Mapa final'!$AA$34="Menor"),CONCATENATE("R5C",'Mapa final'!$O$34),"")</f>
        <v/>
      </c>
      <c r="Q20" s="67" t="str">
        <f ca="1">IF(AND('Mapa final'!$Y$35="Alta",'Mapa final'!$AA$35="Menor"),CONCATENATE("R5C",'Mapa final'!$O$35),"")</f>
        <v/>
      </c>
      <c r="R20" s="67" t="str">
        <f>IF(AND('Mapa final'!$Y$36="Alta",'Mapa final'!$AA$36="Menor"),CONCATENATE("R5C",'Mapa final'!$O$36),"")</f>
        <v/>
      </c>
      <c r="S20" s="67" t="str">
        <f>IF(AND('Mapa final'!$Y$37="Alta",'Mapa final'!$AA$37="Menor"),CONCATENATE("R5C",'Mapa final'!$O$37),"")</f>
        <v/>
      </c>
      <c r="T20" s="67" t="str">
        <f>IF(AND('Mapa final'!$Y$38="Alta",'Mapa final'!$AA$38="Menor"),CONCATENATE("R5C",'Mapa final'!$O$38),"")</f>
        <v/>
      </c>
      <c r="U20" s="68" t="str">
        <f>IF(AND('Mapa final'!$Y$39="Alta",'Mapa final'!$AA$39="Menor"),CONCATENATE("R5C",'Mapa final'!$O$39),"")</f>
        <v/>
      </c>
      <c r="V20" s="51" t="str">
        <f ca="1">IF(AND('Mapa final'!$Y$34="Alta",'Mapa final'!$AA$34="Moderado"),CONCATENATE("R5C",'Mapa final'!$O$34),"")</f>
        <v/>
      </c>
      <c r="W20" s="52" t="str">
        <f ca="1">IF(AND('Mapa final'!$Y$35="Alta",'Mapa final'!$AA$35="Moderado"),CONCATENATE("R5C",'Mapa final'!$O$35),"")</f>
        <v/>
      </c>
      <c r="X20" s="52" t="str">
        <f>IF(AND('Mapa final'!$Y$36="Alta",'Mapa final'!$AA$36="Moderado"),CONCATENATE("R5C",'Mapa final'!$O$36),"")</f>
        <v/>
      </c>
      <c r="Y20" s="52" t="str">
        <f>IF(AND('Mapa final'!$Y$37="Alta",'Mapa final'!$AA$37="Moderado"),CONCATENATE("R5C",'Mapa final'!$O$37),"")</f>
        <v/>
      </c>
      <c r="Z20" s="52" t="str">
        <f>IF(AND('Mapa final'!$Y$38="Alta",'Mapa final'!$AA$38="Moderado"),CONCATENATE("R5C",'Mapa final'!$O$38),"")</f>
        <v/>
      </c>
      <c r="AA20" s="53" t="str">
        <f>IF(AND('Mapa final'!$Y$39="Alta",'Mapa final'!$AA$39="Moderado"),CONCATENATE("R5C",'Mapa final'!$O$39),"")</f>
        <v/>
      </c>
      <c r="AB20" s="51" t="str">
        <f ca="1">IF(AND('Mapa final'!$Y$34="Alta",'Mapa final'!$AA$34="Mayor"),CONCATENATE("R5C",'Mapa final'!$O$34),"")</f>
        <v/>
      </c>
      <c r="AC20" s="52" t="str">
        <f ca="1">IF(AND('Mapa final'!$Y$35="Alta",'Mapa final'!$AA$35="Mayor"),CONCATENATE("R5C",'Mapa final'!$O$35),"")</f>
        <v/>
      </c>
      <c r="AD20" s="52" t="str">
        <f>IF(AND('Mapa final'!$Y$36="Alta",'Mapa final'!$AA$36="Mayor"),CONCATENATE("R5C",'Mapa final'!$O$36),"")</f>
        <v/>
      </c>
      <c r="AE20" s="52" t="str">
        <f>IF(AND('Mapa final'!$Y$37="Alta",'Mapa final'!$AA$37="Mayor"),CONCATENATE("R5C",'Mapa final'!$O$37),"")</f>
        <v/>
      </c>
      <c r="AF20" s="52" t="str">
        <f>IF(AND('Mapa final'!$Y$38="Alta",'Mapa final'!$AA$38="Mayor"),CONCATENATE("R5C",'Mapa final'!$O$38),"")</f>
        <v/>
      </c>
      <c r="AG20" s="53" t="str">
        <f>IF(AND('Mapa final'!$Y$39="Alta",'Mapa final'!$AA$39="Mayor"),CONCATENATE("R5C",'Mapa final'!$O$39),"")</f>
        <v/>
      </c>
      <c r="AH20" s="54" t="str">
        <f ca="1">IF(AND('Mapa final'!$Y$34="Alta",'Mapa final'!$AA$34="Catastrófico"),CONCATENATE("R5C",'Mapa final'!$O$34),"")</f>
        <v/>
      </c>
      <c r="AI20" s="55" t="str">
        <f ca="1">IF(AND('Mapa final'!$Y$35="Alta",'Mapa final'!$AA$35="Catastrófico"),CONCATENATE("R5C",'Mapa final'!$O$35),"")</f>
        <v/>
      </c>
      <c r="AJ20" s="55" t="str">
        <f>IF(AND('Mapa final'!$Y$36="Alta",'Mapa final'!$AA$36="Catastrófico"),CONCATENATE("R5C",'Mapa final'!$O$36),"")</f>
        <v/>
      </c>
      <c r="AK20" s="55" t="str">
        <f>IF(AND('Mapa final'!$Y$37="Alta",'Mapa final'!$AA$37="Catastrófico"),CONCATENATE("R5C",'Mapa final'!$O$37),"")</f>
        <v/>
      </c>
      <c r="AL20" s="55" t="str">
        <f>IF(AND('Mapa final'!$Y$38="Alta",'Mapa final'!$AA$38="Catastrófico"),CONCATENATE("R5C",'Mapa final'!$O$38),"")</f>
        <v/>
      </c>
      <c r="AM20" s="56" t="str">
        <f>IF(AND('Mapa final'!$Y$39="Alta",'Mapa final'!$AA$39="Catastrófico"),CONCATENATE("R5C",'Mapa final'!$O$39),"")</f>
        <v/>
      </c>
      <c r="AN20" s="82"/>
      <c r="AO20" s="299"/>
      <c r="AP20" s="300"/>
      <c r="AQ20" s="300"/>
      <c r="AR20" s="300"/>
      <c r="AS20" s="300"/>
      <c r="AT20" s="301"/>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210"/>
      <c r="C21" s="210"/>
      <c r="D21" s="211"/>
      <c r="E21" s="309"/>
      <c r="F21" s="308"/>
      <c r="G21" s="308"/>
      <c r="H21" s="308"/>
      <c r="I21" s="308"/>
      <c r="J21" s="66" t="str">
        <f>IF(AND('Mapa final'!$Y$40="Alta",'Mapa final'!$AA$40="Leve"),CONCATENATE("R6C",'Mapa final'!$O$40),"")</f>
        <v/>
      </c>
      <c r="K21" s="67" t="str">
        <f>IF(AND('Mapa final'!$Y$41="Alta",'Mapa final'!$AA$41="Leve"),CONCATENATE("R6C",'Mapa final'!$O$41),"")</f>
        <v/>
      </c>
      <c r="L21" s="67" t="str">
        <f>IF(AND('Mapa final'!$Y$42="Alta",'Mapa final'!$AA$42="Leve"),CONCATENATE("R6C",'Mapa final'!$O$42),"")</f>
        <v/>
      </c>
      <c r="M21" s="67" t="str">
        <f>IF(AND('Mapa final'!$Y$43="Alta",'Mapa final'!$AA$43="Leve"),CONCATENATE("R6C",'Mapa final'!$O$43),"")</f>
        <v/>
      </c>
      <c r="N21" s="67" t="str">
        <f>IF(AND('Mapa final'!$Y$44="Alta",'Mapa final'!$AA$44="Leve"),CONCATENATE("R6C",'Mapa final'!$O$44),"")</f>
        <v/>
      </c>
      <c r="O21" s="68" t="str">
        <f>IF(AND('Mapa final'!$Y$45="Alta",'Mapa final'!$AA$45="Leve"),CONCATENATE("R6C",'Mapa final'!$O$45),"")</f>
        <v/>
      </c>
      <c r="P21" s="66" t="str">
        <f>IF(AND('Mapa final'!$Y$40="Alta",'Mapa final'!$AA$40="Menor"),CONCATENATE("R6C",'Mapa final'!$O$40),"")</f>
        <v/>
      </c>
      <c r="Q21" s="67" t="str">
        <f>IF(AND('Mapa final'!$Y$41="Alta",'Mapa final'!$AA$41="Menor"),CONCATENATE("R6C",'Mapa final'!$O$41),"")</f>
        <v/>
      </c>
      <c r="R21" s="67" t="str">
        <f>IF(AND('Mapa final'!$Y$42="Alta",'Mapa final'!$AA$42="Menor"),CONCATENATE("R6C",'Mapa final'!$O$42),"")</f>
        <v/>
      </c>
      <c r="S21" s="67" t="str">
        <f>IF(AND('Mapa final'!$Y$43="Alta",'Mapa final'!$AA$43="Menor"),CONCATENATE("R6C",'Mapa final'!$O$43),"")</f>
        <v/>
      </c>
      <c r="T21" s="67" t="str">
        <f>IF(AND('Mapa final'!$Y$44="Alta",'Mapa final'!$AA$44="Menor"),CONCATENATE("R6C",'Mapa final'!$O$44),"")</f>
        <v/>
      </c>
      <c r="U21" s="68" t="str">
        <f>IF(AND('Mapa final'!$Y$45="Alta",'Mapa final'!$AA$45="Menor"),CONCATENATE("R6C",'Mapa final'!$O$45),"")</f>
        <v/>
      </c>
      <c r="V21" s="51" t="str">
        <f>IF(AND('Mapa final'!$Y$40="Alta",'Mapa final'!$AA$40="Moderado"),CONCATENATE("R6C",'Mapa final'!$O$40),"")</f>
        <v/>
      </c>
      <c r="W21" s="52" t="str">
        <f>IF(AND('Mapa final'!$Y$41="Alta",'Mapa final'!$AA$41="Moderado"),CONCATENATE("R6C",'Mapa final'!$O$41),"")</f>
        <v/>
      </c>
      <c r="X21" s="52" t="str">
        <f>IF(AND('Mapa final'!$Y$42="Alta",'Mapa final'!$AA$42="Moderado"),CONCATENATE("R6C",'Mapa final'!$O$42),"")</f>
        <v/>
      </c>
      <c r="Y21" s="52" t="str">
        <f>IF(AND('Mapa final'!$Y$43="Alta",'Mapa final'!$AA$43="Moderado"),CONCATENATE("R6C",'Mapa final'!$O$43),"")</f>
        <v/>
      </c>
      <c r="Z21" s="52" t="str">
        <f>IF(AND('Mapa final'!$Y$44="Alta",'Mapa final'!$AA$44="Moderado"),CONCATENATE("R6C",'Mapa final'!$O$44),"")</f>
        <v/>
      </c>
      <c r="AA21" s="53" t="str">
        <f>IF(AND('Mapa final'!$Y$45="Alta",'Mapa final'!$AA$45="Moderado"),CONCATENATE("R6C",'Mapa final'!$O$45),"")</f>
        <v/>
      </c>
      <c r="AB21" s="51" t="str">
        <f>IF(AND('Mapa final'!$Y$40="Alta",'Mapa final'!$AA$40="Mayor"),CONCATENATE("R6C",'Mapa final'!$O$40),"")</f>
        <v/>
      </c>
      <c r="AC21" s="52" t="str">
        <f>IF(AND('Mapa final'!$Y$41="Alta",'Mapa final'!$AA$41="Mayor"),CONCATENATE("R6C",'Mapa final'!$O$41),"")</f>
        <v/>
      </c>
      <c r="AD21" s="52" t="str">
        <f>IF(AND('Mapa final'!$Y$42="Alta",'Mapa final'!$AA$42="Mayor"),CONCATENATE("R6C",'Mapa final'!$O$42),"")</f>
        <v/>
      </c>
      <c r="AE21" s="52" t="str">
        <f>IF(AND('Mapa final'!$Y$43="Alta",'Mapa final'!$AA$43="Mayor"),CONCATENATE("R6C",'Mapa final'!$O$43),"")</f>
        <v/>
      </c>
      <c r="AF21" s="52" t="str">
        <f>IF(AND('Mapa final'!$Y$44="Alta",'Mapa final'!$AA$44="Mayor"),CONCATENATE("R6C",'Mapa final'!$O$44),"")</f>
        <v/>
      </c>
      <c r="AG21" s="53" t="str">
        <f>IF(AND('Mapa final'!$Y$45="Alta",'Mapa final'!$AA$45="Mayor"),CONCATENATE("R6C",'Mapa final'!$O$45),"")</f>
        <v/>
      </c>
      <c r="AH21" s="54" t="str">
        <f>IF(AND('Mapa final'!$Y$40="Alta",'Mapa final'!$AA$40="Catastrófico"),CONCATENATE("R6C",'Mapa final'!$O$40),"")</f>
        <v/>
      </c>
      <c r="AI21" s="55" t="str">
        <f>IF(AND('Mapa final'!$Y$41="Alta",'Mapa final'!$AA$41="Catastrófico"),CONCATENATE("R6C",'Mapa final'!$O$41),"")</f>
        <v/>
      </c>
      <c r="AJ21" s="55" t="str">
        <f>IF(AND('Mapa final'!$Y$42="Alta",'Mapa final'!$AA$42="Catastrófico"),CONCATENATE("R6C",'Mapa final'!$O$42),"")</f>
        <v/>
      </c>
      <c r="AK21" s="55" t="str">
        <f>IF(AND('Mapa final'!$Y$43="Alta",'Mapa final'!$AA$43="Catastrófico"),CONCATENATE("R6C",'Mapa final'!$O$43),"")</f>
        <v/>
      </c>
      <c r="AL21" s="55" t="str">
        <f>IF(AND('Mapa final'!$Y$44="Alta",'Mapa final'!$AA$44="Catastrófico"),CONCATENATE("R6C",'Mapa final'!$O$44),"")</f>
        <v/>
      </c>
      <c r="AM21" s="56" t="str">
        <f>IF(AND('Mapa final'!$Y$45="Alta",'Mapa final'!$AA$45="Catastrófico"),CONCATENATE("R6C",'Mapa final'!$O$45),"")</f>
        <v/>
      </c>
      <c r="AN21" s="82"/>
      <c r="AO21" s="299"/>
      <c r="AP21" s="300"/>
      <c r="AQ21" s="300"/>
      <c r="AR21" s="300"/>
      <c r="AS21" s="300"/>
      <c r="AT21" s="301"/>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210"/>
      <c r="C22" s="210"/>
      <c r="D22" s="211"/>
      <c r="E22" s="309"/>
      <c r="F22" s="308"/>
      <c r="G22" s="308"/>
      <c r="H22" s="308"/>
      <c r="I22" s="308"/>
      <c r="J22" s="66" t="str">
        <f ca="1">IF(AND('Mapa final'!$Y$46="Alta",'Mapa final'!$AA$46="Leve"),CONCATENATE("R7C",'Mapa final'!$O$46),"")</f>
        <v/>
      </c>
      <c r="K22" s="67" t="str">
        <f>IF(AND('Mapa final'!$Y$47="Alta",'Mapa final'!$AA$47="Leve"),CONCATENATE("R7C",'Mapa final'!$O$47),"")</f>
        <v/>
      </c>
      <c r="L22" s="67" t="str">
        <f>IF(AND('Mapa final'!$Y$48="Alta",'Mapa final'!$AA$48="Leve"),CONCATENATE("R7C",'Mapa final'!$O$48),"")</f>
        <v/>
      </c>
      <c r="M22" s="67" t="str">
        <f>IF(AND('Mapa final'!$Y$49="Alta",'Mapa final'!$AA$49="Leve"),CONCATENATE("R7C",'Mapa final'!$O$49),"")</f>
        <v/>
      </c>
      <c r="N22" s="67" t="str">
        <f>IF(AND('Mapa final'!$Y$50="Alta",'Mapa final'!$AA$50="Leve"),CONCATENATE("R7C",'Mapa final'!$O$50),"")</f>
        <v/>
      </c>
      <c r="O22" s="68" t="str">
        <f>IF(AND('Mapa final'!$Y$51="Alta",'Mapa final'!$AA$51="Leve"),CONCATENATE("R7C",'Mapa final'!$O$51),"")</f>
        <v/>
      </c>
      <c r="P22" s="66" t="str">
        <f ca="1">IF(AND('Mapa final'!$Y$46="Alta",'Mapa final'!$AA$46="Menor"),CONCATENATE("R7C",'Mapa final'!$O$46),"")</f>
        <v/>
      </c>
      <c r="Q22" s="67" t="str">
        <f>IF(AND('Mapa final'!$Y$47="Alta",'Mapa final'!$AA$47="Menor"),CONCATENATE("R7C",'Mapa final'!$O$47),"")</f>
        <v/>
      </c>
      <c r="R22" s="67" t="str">
        <f>IF(AND('Mapa final'!$Y$48="Alta",'Mapa final'!$AA$48="Menor"),CONCATENATE("R7C",'Mapa final'!$O$48),"")</f>
        <v/>
      </c>
      <c r="S22" s="67" t="str">
        <f>IF(AND('Mapa final'!$Y$49="Alta",'Mapa final'!$AA$49="Menor"),CONCATENATE("R7C",'Mapa final'!$O$49),"")</f>
        <v/>
      </c>
      <c r="T22" s="67" t="str">
        <f>IF(AND('Mapa final'!$Y$50="Alta",'Mapa final'!$AA$50="Menor"),CONCATENATE("R7C",'Mapa final'!$O$50),"")</f>
        <v/>
      </c>
      <c r="U22" s="68" t="str">
        <f>IF(AND('Mapa final'!$Y$51="Alta",'Mapa final'!$AA$51="Menor"),CONCATENATE("R7C",'Mapa final'!$O$51),"")</f>
        <v/>
      </c>
      <c r="V22" s="51" t="str">
        <f ca="1">IF(AND('Mapa final'!$Y$46="Alta",'Mapa final'!$AA$46="Moderado"),CONCATENATE("R7C",'Mapa final'!$O$46),"")</f>
        <v/>
      </c>
      <c r="W22" s="52" t="str">
        <f>IF(AND('Mapa final'!$Y$47="Alta",'Mapa final'!$AA$47="Moderado"),CONCATENATE("R7C",'Mapa final'!$O$47),"")</f>
        <v/>
      </c>
      <c r="X22" s="52" t="str">
        <f>IF(AND('Mapa final'!$Y$48="Alta",'Mapa final'!$AA$48="Moderado"),CONCATENATE("R7C",'Mapa final'!$O$48),"")</f>
        <v/>
      </c>
      <c r="Y22" s="52" t="str">
        <f>IF(AND('Mapa final'!$Y$49="Alta",'Mapa final'!$AA$49="Moderado"),CONCATENATE("R7C",'Mapa final'!$O$49),"")</f>
        <v/>
      </c>
      <c r="Z22" s="52" t="str">
        <f>IF(AND('Mapa final'!$Y$50="Alta",'Mapa final'!$AA$50="Moderado"),CONCATENATE("R7C",'Mapa final'!$O$50),"")</f>
        <v/>
      </c>
      <c r="AA22" s="53" t="str">
        <f>IF(AND('Mapa final'!$Y$51="Alta",'Mapa final'!$AA$51="Moderado"),CONCATENATE("R7C",'Mapa final'!$O$51),"")</f>
        <v/>
      </c>
      <c r="AB22" s="51" t="str">
        <f ca="1">IF(AND('Mapa final'!$Y$46="Alta",'Mapa final'!$AA$46="Mayor"),CONCATENATE("R7C",'Mapa final'!$O$46),"")</f>
        <v/>
      </c>
      <c r="AC22" s="52" t="str">
        <f>IF(AND('Mapa final'!$Y$47="Alta",'Mapa final'!$AA$47="Mayor"),CONCATENATE("R7C",'Mapa final'!$O$47),"")</f>
        <v/>
      </c>
      <c r="AD22" s="52" t="str">
        <f>IF(AND('Mapa final'!$Y$48="Alta",'Mapa final'!$AA$48="Mayor"),CONCATENATE("R7C",'Mapa final'!$O$48),"")</f>
        <v/>
      </c>
      <c r="AE22" s="52" t="str">
        <f>IF(AND('Mapa final'!$Y$49="Alta",'Mapa final'!$AA$49="Mayor"),CONCATENATE("R7C",'Mapa final'!$O$49),"")</f>
        <v/>
      </c>
      <c r="AF22" s="52" t="str">
        <f>IF(AND('Mapa final'!$Y$50="Alta",'Mapa final'!$AA$50="Mayor"),CONCATENATE("R7C",'Mapa final'!$O$50),"")</f>
        <v/>
      </c>
      <c r="AG22" s="53" t="str">
        <f>IF(AND('Mapa final'!$Y$51="Alta",'Mapa final'!$AA$51="Mayor"),CONCATENATE("R7C",'Mapa final'!$O$51),"")</f>
        <v/>
      </c>
      <c r="AH22" s="54" t="str">
        <f ca="1">IF(AND('Mapa final'!$Y$46="Alta",'Mapa final'!$AA$46="Catastrófico"),CONCATENATE("R7C",'Mapa final'!$O$46),"")</f>
        <v/>
      </c>
      <c r="AI22" s="55" t="str">
        <f>IF(AND('Mapa final'!$Y$47="Alta",'Mapa final'!$AA$47="Catastrófico"),CONCATENATE("R7C",'Mapa final'!$O$47),"")</f>
        <v/>
      </c>
      <c r="AJ22" s="55" t="str">
        <f>IF(AND('Mapa final'!$Y$48="Alta",'Mapa final'!$AA$48="Catastrófico"),CONCATENATE("R7C",'Mapa final'!$O$48),"")</f>
        <v/>
      </c>
      <c r="AK22" s="55" t="str">
        <f>IF(AND('Mapa final'!$Y$49="Alta",'Mapa final'!$AA$49="Catastrófico"),CONCATENATE("R7C",'Mapa final'!$O$49),"")</f>
        <v/>
      </c>
      <c r="AL22" s="55" t="str">
        <f>IF(AND('Mapa final'!$Y$50="Alta",'Mapa final'!$AA$50="Catastrófico"),CONCATENATE("R7C",'Mapa final'!$O$50),"")</f>
        <v/>
      </c>
      <c r="AM22" s="56" t="str">
        <f>IF(AND('Mapa final'!$Y$51="Alta",'Mapa final'!$AA$51="Catastrófico"),CONCATENATE("R7C",'Mapa final'!$O$51),"")</f>
        <v/>
      </c>
      <c r="AN22" s="82"/>
      <c r="AO22" s="299"/>
      <c r="AP22" s="300"/>
      <c r="AQ22" s="300"/>
      <c r="AR22" s="300"/>
      <c r="AS22" s="300"/>
      <c r="AT22" s="301"/>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210"/>
      <c r="C23" s="210"/>
      <c r="D23" s="211"/>
      <c r="E23" s="309"/>
      <c r="F23" s="308"/>
      <c r="G23" s="308"/>
      <c r="H23" s="308"/>
      <c r="I23" s="308"/>
      <c r="J23" s="66" t="str">
        <f ca="1">IF(AND('Mapa final'!$Y$52="Alta",'Mapa final'!$AA$52="Leve"),CONCATENATE("R8C",'Mapa final'!$O$52),"")</f>
        <v/>
      </c>
      <c r="K23" s="67" t="str">
        <f>IF(AND('Mapa final'!$Y$53="Alta",'Mapa final'!$AA$53="Leve"),CONCATENATE("R8C",'Mapa final'!$O$53),"")</f>
        <v/>
      </c>
      <c r="L23" s="67" t="str">
        <f>IF(AND('Mapa final'!$Y$54="Alta",'Mapa final'!$AA$54="Leve"),CONCATENATE("R8C",'Mapa final'!$O$54),"")</f>
        <v/>
      </c>
      <c r="M23" s="67" t="str">
        <f>IF(AND('Mapa final'!$Y$55="Alta",'Mapa final'!$AA$55="Leve"),CONCATENATE("R8C",'Mapa final'!$O$55),"")</f>
        <v/>
      </c>
      <c r="N23" s="67" t="str">
        <f>IF(AND('Mapa final'!$Y$56="Alta",'Mapa final'!$AA$56="Leve"),CONCATENATE("R8C",'Mapa final'!$O$56),"")</f>
        <v/>
      </c>
      <c r="O23" s="68" t="str">
        <f>IF(AND('Mapa final'!$Y$57="Alta",'Mapa final'!$AA$57="Leve"),CONCATENATE("R8C",'Mapa final'!$O$57),"")</f>
        <v/>
      </c>
      <c r="P23" s="66" t="str">
        <f ca="1">IF(AND('Mapa final'!$Y$52="Alta",'Mapa final'!$AA$52="Menor"),CONCATENATE("R8C",'Mapa final'!$O$52),"")</f>
        <v/>
      </c>
      <c r="Q23" s="67" t="str">
        <f>IF(AND('Mapa final'!$Y$53="Alta",'Mapa final'!$AA$53="Menor"),CONCATENATE("R8C",'Mapa final'!$O$53),"")</f>
        <v/>
      </c>
      <c r="R23" s="67" t="str">
        <f>IF(AND('Mapa final'!$Y$54="Alta",'Mapa final'!$AA$54="Menor"),CONCATENATE("R8C",'Mapa final'!$O$54),"")</f>
        <v/>
      </c>
      <c r="S23" s="67" t="str">
        <f>IF(AND('Mapa final'!$Y$55="Alta",'Mapa final'!$AA$55="Menor"),CONCATENATE("R8C",'Mapa final'!$O$55),"")</f>
        <v/>
      </c>
      <c r="T23" s="67" t="str">
        <f>IF(AND('Mapa final'!$Y$56="Alta",'Mapa final'!$AA$56="Menor"),CONCATENATE("R8C",'Mapa final'!$O$56),"")</f>
        <v/>
      </c>
      <c r="U23" s="68" t="str">
        <f>IF(AND('Mapa final'!$Y$57="Alta",'Mapa final'!$AA$57="Menor"),CONCATENATE("R8C",'Mapa final'!$O$57),"")</f>
        <v/>
      </c>
      <c r="V23" s="51" t="str">
        <f ca="1">IF(AND('Mapa final'!$Y$52="Alta",'Mapa final'!$AA$52="Moderado"),CONCATENATE("R8C",'Mapa final'!$O$52),"")</f>
        <v/>
      </c>
      <c r="W23" s="52" t="str">
        <f>IF(AND('Mapa final'!$Y$53="Alta",'Mapa final'!$AA$53="Moderado"),CONCATENATE("R8C",'Mapa final'!$O$53),"")</f>
        <v/>
      </c>
      <c r="X23" s="52" t="str">
        <f>IF(AND('Mapa final'!$Y$54="Alta",'Mapa final'!$AA$54="Moderado"),CONCATENATE("R8C",'Mapa final'!$O$54),"")</f>
        <v/>
      </c>
      <c r="Y23" s="52" t="str">
        <f>IF(AND('Mapa final'!$Y$55="Alta",'Mapa final'!$AA$55="Moderado"),CONCATENATE("R8C",'Mapa final'!$O$55),"")</f>
        <v/>
      </c>
      <c r="Z23" s="52" t="str">
        <f>IF(AND('Mapa final'!$Y$56="Alta",'Mapa final'!$AA$56="Moderado"),CONCATENATE("R8C",'Mapa final'!$O$56),"")</f>
        <v/>
      </c>
      <c r="AA23" s="53" t="str">
        <f>IF(AND('Mapa final'!$Y$57="Alta",'Mapa final'!$AA$57="Moderado"),CONCATENATE("R8C",'Mapa final'!$O$57),"")</f>
        <v/>
      </c>
      <c r="AB23" s="51" t="str">
        <f ca="1">IF(AND('Mapa final'!$Y$52="Alta",'Mapa final'!$AA$52="Mayor"),CONCATENATE("R8C",'Mapa final'!$O$52),"")</f>
        <v/>
      </c>
      <c r="AC23" s="52" t="str">
        <f>IF(AND('Mapa final'!$Y$53="Alta",'Mapa final'!$AA$53="Mayor"),CONCATENATE("R8C",'Mapa final'!$O$53),"")</f>
        <v/>
      </c>
      <c r="AD23" s="52" t="str">
        <f>IF(AND('Mapa final'!$Y$54="Alta",'Mapa final'!$AA$54="Mayor"),CONCATENATE("R8C",'Mapa final'!$O$54),"")</f>
        <v/>
      </c>
      <c r="AE23" s="52" t="str">
        <f>IF(AND('Mapa final'!$Y$55="Alta",'Mapa final'!$AA$55="Mayor"),CONCATENATE("R8C",'Mapa final'!$O$55),"")</f>
        <v/>
      </c>
      <c r="AF23" s="52" t="str">
        <f>IF(AND('Mapa final'!$Y$56="Alta",'Mapa final'!$AA$56="Mayor"),CONCATENATE("R8C",'Mapa final'!$O$56),"")</f>
        <v/>
      </c>
      <c r="AG23" s="53" t="str">
        <f>IF(AND('Mapa final'!$Y$57="Alta",'Mapa final'!$AA$57="Mayor"),CONCATENATE("R8C",'Mapa final'!$O$57),"")</f>
        <v/>
      </c>
      <c r="AH23" s="54" t="str">
        <f ca="1">IF(AND('Mapa final'!$Y$52="Alta",'Mapa final'!$AA$52="Catastrófico"),CONCATENATE("R8C",'Mapa final'!$O$52),"")</f>
        <v/>
      </c>
      <c r="AI23" s="55" t="str">
        <f>IF(AND('Mapa final'!$Y$53="Alta",'Mapa final'!$AA$53="Catastrófico"),CONCATENATE("R8C",'Mapa final'!$O$53),"")</f>
        <v/>
      </c>
      <c r="AJ23" s="55" t="str">
        <f>IF(AND('Mapa final'!$Y$54="Alta",'Mapa final'!$AA$54="Catastrófico"),CONCATENATE("R8C",'Mapa final'!$O$54),"")</f>
        <v/>
      </c>
      <c r="AK23" s="55" t="str">
        <f>IF(AND('Mapa final'!$Y$55="Alta",'Mapa final'!$AA$55="Catastrófico"),CONCATENATE("R8C",'Mapa final'!$O$55),"")</f>
        <v/>
      </c>
      <c r="AL23" s="55" t="str">
        <f>IF(AND('Mapa final'!$Y$56="Alta",'Mapa final'!$AA$56="Catastrófico"),CONCATENATE("R8C",'Mapa final'!$O$56),"")</f>
        <v/>
      </c>
      <c r="AM23" s="56" t="str">
        <f>IF(AND('Mapa final'!$Y$57="Alta",'Mapa final'!$AA$57="Catastrófico"),CONCATENATE("R8C",'Mapa final'!$O$57),"")</f>
        <v/>
      </c>
      <c r="AN23" s="82"/>
      <c r="AO23" s="299"/>
      <c r="AP23" s="300"/>
      <c r="AQ23" s="300"/>
      <c r="AR23" s="300"/>
      <c r="AS23" s="300"/>
      <c r="AT23" s="301"/>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210"/>
      <c r="C24" s="210"/>
      <c r="D24" s="211"/>
      <c r="E24" s="309"/>
      <c r="F24" s="308"/>
      <c r="G24" s="308"/>
      <c r="H24" s="308"/>
      <c r="I24" s="308"/>
      <c r="J24" s="66" t="str">
        <f>IF(AND('Mapa final'!$Y$58="Alta",'Mapa final'!$AA$58="Leve"),CONCATENATE("R9C",'Mapa final'!$O$58),"")</f>
        <v/>
      </c>
      <c r="K24" s="67" t="str">
        <f>IF(AND('Mapa final'!$Y$59="Alta",'Mapa final'!$AA$59="Leve"),CONCATENATE("R9C",'Mapa final'!$O$59),"")</f>
        <v/>
      </c>
      <c r="L24" s="67" t="str">
        <f>IF(AND('Mapa final'!$Y$60="Alta",'Mapa final'!$AA$60="Leve"),CONCATENATE("R9C",'Mapa final'!$O$60),"")</f>
        <v/>
      </c>
      <c r="M24" s="67" t="str">
        <f>IF(AND('Mapa final'!$Y$61="Alta",'Mapa final'!$AA$61="Leve"),CONCATENATE("R9C",'Mapa final'!$O$61),"")</f>
        <v/>
      </c>
      <c r="N24" s="67" t="str">
        <f>IF(AND('Mapa final'!$Y$62="Alta",'Mapa final'!$AA$62="Leve"),CONCATENATE("R9C",'Mapa final'!$O$62),"")</f>
        <v/>
      </c>
      <c r="O24" s="68" t="str">
        <f>IF(AND('Mapa final'!$Y$63="Alta",'Mapa final'!$AA$63="Leve"),CONCATENATE("R9C",'Mapa final'!$O$63),"")</f>
        <v/>
      </c>
      <c r="P24" s="66" t="str">
        <f>IF(AND('Mapa final'!$Y$58="Alta",'Mapa final'!$AA$58="Menor"),CONCATENATE("R9C",'Mapa final'!$O$58),"")</f>
        <v/>
      </c>
      <c r="Q24" s="67" t="str">
        <f>IF(AND('Mapa final'!$Y$59="Alta",'Mapa final'!$AA$59="Menor"),CONCATENATE("R9C",'Mapa final'!$O$59),"")</f>
        <v/>
      </c>
      <c r="R24" s="67" t="str">
        <f>IF(AND('Mapa final'!$Y$60="Alta",'Mapa final'!$AA$60="Menor"),CONCATENATE("R9C",'Mapa final'!$O$60),"")</f>
        <v/>
      </c>
      <c r="S24" s="67" t="str">
        <f>IF(AND('Mapa final'!$Y$61="Alta",'Mapa final'!$AA$61="Menor"),CONCATENATE("R9C",'Mapa final'!$O$61),"")</f>
        <v/>
      </c>
      <c r="T24" s="67" t="str">
        <f>IF(AND('Mapa final'!$Y$62="Alta",'Mapa final'!$AA$62="Menor"),CONCATENATE("R9C",'Mapa final'!$O$62),"")</f>
        <v/>
      </c>
      <c r="U24" s="68" t="str">
        <f>IF(AND('Mapa final'!$Y$63="Alta",'Mapa final'!$AA$63="Menor"),CONCATENATE("R9C",'Mapa final'!$O$63),"")</f>
        <v/>
      </c>
      <c r="V24" s="51" t="str">
        <f>IF(AND('Mapa final'!$Y$58="Alta",'Mapa final'!$AA$58="Moderado"),CONCATENATE("R9C",'Mapa final'!$O$58),"")</f>
        <v/>
      </c>
      <c r="W24" s="52" t="str">
        <f>IF(AND('Mapa final'!$Y$59="Alta",'Mapa final'!$AA$59="Moderado"),CONCATENATE("R9C",'Mapa final'!$O$59),"")</f>
        <v/>
      </c>
      <c r="X24" s="52" t="str">
        <f>IF(AND('Mapa final'!$Y$60="Alta",'Mapa final'!$AA$60="Moderado"),CONCATENATE("R9C",'Mapa final'!$O$60),"")</f>
        <v/>
      </c>
      <c r="Y24" s="52" t="str">
        <f>IF(AND('Mapa final'!$Y$61="Alta",'Mapa final'!$AA$61="Moderado"),CONCATENATE("R9C",'Mapa final'!$O$61),"")</f>
        <v/>
      </c>
      <c r="Z24" s="52" t="str">
        <f>IF(AND('Mapa final'!$Y$62="Alta",'Mapa final'!$AA$62="Moderado"),CONCATENATE("R9C",'Mapa final'!$O$62),"")</f>
        <v/>
      </c>
      <c r="AA24" s="53" t="str">
        <f>IF(AND('Mapa final'!$Y$63="Alta",'Mapa final'!$AA$63="Moderado"),CONCATENATE("R9C",'Mapa final'!$O$63),"")</f>
        <v/>
      </c>
      <c r="AB24" s="51" t="str">
        <f>IF(AND('Mapa final'!$Y$58="Alta",'Mapa final'!$AA$58="Mayor"),CONCATENATE("R9C",'Mapa final'!$O$58),"")</f>
        <v/>
      </c>
      <c r="AC24" s="52" t="str">
        <f>IF(AND('Mapa final'!$Y$59="Alta",'Mapa final'!$AA$59="Mayor"),CONCATENATE("R9C",'Mapa final'!$O$59),"")</f>
        <v/>
      </c>
      <c r="AD24" s="52" t="str">
        <f>IF(AND('Mapa final'!$Y$60="Alta",'Mapa final'!$AA$60="Mayor"),CONCATENATE("R9C",'Mapa final'!$O$60),"")</f>
        <v/>
      </c>
      <c r="AE24" s="52" t="str">
        <f>IF(AND('Mapa final'!$Y$61="Alta",'Mapa final'!$AA$61="Mayor"),CONCATENATE("R9C",'Mapa final'!$O$61),"")</f>
        <v/>
      </c>
      <c r="AF24" s="52" t="str">
        <f>IF(AND('Mapa final'!$Y$62="Alta",'Mapa final'!$AA$62="Mayor"),CONCATENATE("R9C",'Mapa final'!$O$62),"")</f>
        <v/>
      </c>
      <c r="AG24" s="53" t="str">
        <f>IF(AND('Mapa final'!$Y$63="Alta",'Mapa final'!$AA$63="Mayor"),CONCATENATE("R9C",'Mapa final'!$O$63),"")</f>
        <v/>
      </c>
      <c r="AH24" s="54" t="str">
        <f>IF(AND('Mapa final'!$Y$58="Alta",'Mapa final'!$AA$58="Catastrófico"),CONCATENATE("R9C",'Mapa final'!$O$58),"")</f>
        <v/>
      </c>
      <c r="AI24" s="55" t="str">
        <f>IF(AND('Mapa final'!$Y$59="Alta",'Mapa final'!$AA$59="Catastrófico"),CONCATENATE("R9C",'Mapa final'!$O$59),"")</f>
        <v/>
      </c>
      <c r="AJ24" s="55" t="str">
        <f>IF(AND('Mapa final'!$Y$60="Alta",'Mapa final'!$AA$60="Catastrófico"),CONCATENATE("R9C",'Mapa final'!$O$60),"")</f>
        <v/>
      </c>
      <c r="AK24" s="55" t="str">
        <f>IF(AND('Mapa final'!$Y$61="Alta",'Mapa final'!$AA$61="Catastrófico"),CONCATENATE("R9C",'Mapa final'!$O$61),"")</f>
        <v/>
      </c>
      <c r="AL24" s="55" t="str">
        <f>IF(AND('Mapa final'!$Y$62="Alta",'Mapa final'!$AA$62="Catastrófico"),CONCATENATE("R9C",'Mapa final'!$O$62),"")</f>
        <v/>
      </c>
      <c r="AM24" s="56" t="str">
        <f>IF(AND('Mapa final'!$Y$63="Alta",'Mapa final'!$AA$63="Catastrófico"),CONCATENATE("R9C",'Mapa final'!$O$63),"")</f>
        <v/>
      </c>
      <c r="AN24" s="82"/>
      <c r="AO24" s="299"/>
      <c r="AP24" s="300"/>
      <c r="AQ24" s="300"/>
      <c r="AR24" s="300"/>
      <c r="AS24" s="300"/>
      <c r="AT24" s="301"/>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210"/>
      <c r="C25" s="210"/>
      <c r="D25" s="211"/>
      <c r="E25" s="310"/>
      <c r="F25" s="311"/>
      <c r="G25" s="311"/>
      <c r="H25" s="311"/>
      <c r="I25" s="311"/>
      <c r="J25" s="69" t="str">
        <f>IF(AND('Mapa final'!$Y$64="Alta",'Mapa final'!$AA$64="Leve"),CONCATENATE("R10C",'Mapa final'!$O$64),"")</f>
        <v/>
      </c>
      <c r="K25" s="70" t="str">
        <f>IF(AND('Mapa final'!$Y$65="Alta",'Mapa final'!$AA$65="Leve"),CONCATENATE("R10C",'Mapa final'!$O$65),"")</f>
        <v/>
      </c>
      <c r="L25" s="70" t="str">
        <f>IF(AND('Mapa final'!$Y$66="Alta",'Mapa final'!$AA$66="Leve"),CONCATENATE("R10C",'Mapa final'!$O$66),"")</f>
        <v/>
      </c>
      <c r="M25" s="70" t="str">
        <f>IF(AND('Mapa final'!$Y$67="Alta",'Mapa final'!$AA$67="Leve"),CONCATENATE("R10C",'Mapa final'!$O$67),"")</f>
        <v/>
      </c>
      <c r="N25" s="70" t="str">
        <f>IF(AND('Mapa final'!$Y$68="Alta",'Mapa final'!$AA$68="Leve"),CONCATENATE("R10C",'Mapa final'!$O$68),"")</f>
        <v/>
      </c>
      <c r="O25" s="71" t="str">
        <f>IF(AND('Mapa final'!$Y$69="Alta",'Mapa final'!$AA$69="Leve"),CONCATENATE("R10C",'Mapa final'!$O$69),"")</f>
        <v/>
      </c>
      <c r="P25" s="69" t="str">
        <f>IF(AND('Mapa final'!$Y$64="Alta",'Mapa final'!$AA$64="Menor"),CONCATENATE("R10C",'Mapa final'!$O$64),"")</f>
        <v/>
      </c>
      <c r="Q25" s="70" t="str">
        <f>IF(AND('Mapa final'!$Y$65="Alta",'Mapa final'!$AA$65="Menor"),CONCATENATE("R10C",'Mapa final'!$O$65),"")</f>
        <v/>
      </c>
      <c r="R25" s="70" t="str">
        <f>IF(AND('Mapa final'!$Y$66="Alta",'Mapa final'!$AA$66="Menor"),CONCATENATE("R10C",'Mapa final'!$O$66),"")</f>
        <v/>
      </c>
      <c r="S25" s="70" t="str">
        <f>IF(AND('Mapa final'!$Y$67="Alta",'Mapa final'!$AA$67="Menor"),CONCATENATE("R10C",'Mapa final'!$O$67),"")</f>
        <v/>
      </c>
      <c r="T25" s="70" t="str">
        <f>IF(AND('Mapa final'!$Y$68="Alta",'Mapa final'!$AA$68="Menor"),CONCATENATE("R10C",'Mapa final'!$O$68),"")</f>
        <v/>
      </c>
      <c r="U25" s="71" t="str">
        <f>IF(AND('Mapa final'!$Y$69="Alta",'Mapa final'!$AA$69="Menor"),CONCATENATE("R10C",'Mapa final'!$O$69),"")</f>
        <v/>
      </c>
      <c r="V25" s="57" t="str">
        <f>IF(AND('Mapa final'!$Y$64="Alta",'Mapa final'!$AA$64="Moderado"),CONCATENATE("R10C",'Mapa final'!$O$64),"")</f>
        <v/>
      </c>
      <c r="W25" s="58" t="str">
        <f>IF(AND('Mapa final'!$Y$65="Alta",'Mapa final'!$AA$65="Moderado"),CONCATENATE("R10C",'Mapa final'!$O$65),"")</f>
        <v/>
      </c>
      <c r="X25" s="58" t="str">
        <f>IF(AND('Mapa final'!$Y$66="Alta",'Mapa final'!$AA$66="Moderado"),CONCATENATE("R10C",'Mapa final'!$O$66),"")</f>
        <v/>
      </c>
      <c r="Y25" s="58" t="str">
        <f>IF(AND('Mapa final'!$Y$67="Alta",'Mapa final'!$AA$67="Moderado"),CONCATENATE("R10C",'Mapa final'!$O$67),"")</f>
        <v/>
      </c>
      <c r="Z25" s="58" t="str">
        <f>IF(AND('Mapa final'!$Y$68="Alta",'Mapa final'!$AA$68="Moderado"),CONCATENATE("R10C",'Mapa final'!$O$68),"")</f>
        <v/>
      </c>
      <c r="AA25" s="59" t="str">
        <f>IF(AND('Mapa final'!$Y$69="Alta",'Mapa final'!$AA$69="Moderado"),CONCATENATE("R10C",'Mapa final'!$O$69),"")</f>
        <v/>
      </c>
      <c r="AB25" s="57" t="str">
        <f>IF(AND('Mapa final'!$Y$64="Alta",'Mapa final'!$AA$64="Mayor"),CONCATENATE("R10C",'Mapa final'!$O$64),"")</f>
        <v/>
      </c>
      <c r="AC25" s="58" t="str">
        <f>IF(AND('Mapa final'!$Y$65="Alta",'Mapa final'!$AA$65="Mayor"),CONCATENATE("R10C",'Mapa final'!$O$65),"")</f>
        <v/>
      </c>
      <c r="AD25" s="58" t="str">
        <f>IF(AND('Mapa final'!$Y$66="Alta",'Mapa final'!$AA$66="Mayor"),CONCATENATE("R10C",'Mapa final'!$O$66),"")</f>
        <v/>
      </c>
      <c r="AE25" s="58" t="str">
        <f>IF(AND('Mapa final'!$Y$67="Alta",'Mapa final'!$AA$67="Mayor"),CONCATENATE("R10C",'Mapa final'!$O$67),"")</f>
        <v/>
      </c>
      <c r="AF25" s="58" t="str">
        <f>IF(AND('Mapa final'!$Y$68="Alta",'Mapa final'!$AA$68="Mayor"),CONCATENATE("R10C",'Mapa final'!$O$68),"")</f>
        <v/>
      </c>
      <c r="AG25" s="59" t="str">
        <f>IF(AND('Mapa final'!$Y$69="Alta",'Mapa final'!$AA$69="Mayor"),CONCATENATE("R10C",'Mapa final'!$O$69),"")</f>
        <v/>
      </c>
      <c r="AH25" s="60" t="str">
        <f>IF(AND('Mapa final'!$Y$64="Alta",'Mapa final'!$AA$64="Catastrófico"),CONCATENATE("R10C",'Mapa final'!$O$64),"")</f>
        <v/>
      </c>
      <c r="AI25" s="61" t="str">
        <f>IF(AND('Mapa final'!$Y$65="Alta",'Mapa final'!$AA$65="Catastrófico"),CONCATENATE("R10C",'Mapa final'!$O$65),"")</f>
        <v/>
      </c>
      <c r="AJ25" s="61" t="str">
        <f>IF(AND('Mapa final'!$Y$66="Alta",'Mapa final'!$AA$66="Catastrófico"),CONCATENATE("R10C",'Mapa final'!$O$66),"")</f>
        <v/>
      </c>
      <c r="AK25" s="61" t="str">
        <f>IF(AND('Mapa final'!$Y$67="Alta",'Mapa final'!$AA$67="Catastrófico"),CONCATENATE("R10C",'Mapa final'!$O$67),"")</f>
        <v/>
      </c>
      <c r="AL25" s="61" t="str">
        <f>IF(AND('Mapa final'!$Y$68="Alta",'Mapa final'!$AA$68="Catastrófico"),CONCATENATE("R10C",'Mapa final'!$O$68),"")</f>
        <v/>
      </c>
      <c r="AM25" s="62" t="str">
        <f>IF(AND('Mapa final'!$Y$69="Alta",'Mapa final'!$AA$69="Catastrófico"),CONCATENATE("R10C",'Mapa final'!$O$69),"")</f>
        <v/>
      </c>
      <c r="AN25" s="82"/>
      <c r="AO25" s="302"/>
      <c r="AP25" s="303"/>
      <c r="AQ25" s="303"/>
      <c r="AR25" s="303"/>
      <c r="AS25" s="303"/>
      <c r="AT25" s="304"/>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210"/>
      <c r="C26" s="210"/>
      <c r="D26" s="211"/>
      <c r="E26" s="305" t="s">
        <v>117</v>
      </c>
      <c r="F26" s="306"/>
      <c r="G26" s="306"/>
      <c r="H26" s="306"/>
      <c r="I26" s="323"/>
      <c r="J26" s="63" t="str">
        <f ca="1">IF(AND('Mapa final'!$Y$10="Media",'Mapa final'!$AA$10="Leve"),CONCATENATE("R1C",'Mapa final'!$O$10),"")</f>
        <v/>
      </c>
      <c r="K26" s="64" t="str">
        <f ca="1">IF(AND('Mapa final'!$Y$11="Media",'Mapa final'!$AA$11="Leve"),CONCATENATE("R1C",'Mapa final'!$O$11),"")</f>
        <v/>
      </c>
      <c r="L26" s="64" t="str">
        <f>IF(AND('Mapa final'!$Y$12="Media",'Mapa final'!$AA$12="Leve"),CONCATENATE("R1C",'Mapa final'!$O$12),"")</f>
        <v/>
      </c>
      <c r="M26" s="64" t="str">
        <f>IF(AND('Mapa final'!$Y$13="Media",'Mapa final'!$AA$13="Leve"),CONCATENATE("R1C",'Mapa final'!$O$13),"")</f>
        <v/>
      </c>
      <c r="N26" s="64" t="str">
        <f>IF(AND('Mapa final'!$Y$14="Media",'Mapa final'!$AA$14="Leve"),CONCATENATE("R1C",'Mapa final'!$O$14),"")</f>
        <v/>
      </c>
      <c r="O26" s="65" t="str">
        <f>IF(AND('Mapa final'!$Y$15="Media",'Mapa final'!$AA$15="Leve"),CONCATENATE("R1C",'Mapa final'!$O$15),"")</f>
        <v/>
      </c>
      <c r="P26" s="63" t="str">
        <f ca="1">IF(AND('Mapa final'!$Y$10="Media",'Mapa final'!$AA$10="Menor"),CONCATENATE("R1C",'Mapa final'!$O$10),"")</f>
        <v/>
      </c>
      <c r="Q26" s="64" t="str">
        <f ca="1">IF(AND('Mapa final'!$Y$11="Media",'Mapa final'!$AA$11="Menor"),CONCATENATE("R1C",'Mapa final'!$O$11),"")</f>
        <v/>
      </c>
      <c r="R26" s="64" t="str">
        <f>IF(AND('Mapa final'!$Y$12="Media",'Mapa final'!$AA$12="Menor"),CONCATENATE("R1C",'Mapa final'!$O$12),"")</f>
        <v/>
      </c>
      <c r="S26" s="64" t="str">
        <f>IF(AND('Mapa final'!$Y$13="Media",'Mapa final'!$AA$13="Menor"),CONCATENATE("R1C",'Mapa final'!$O$13),"")</f>
        <v/>
      </c>
      <c r="T26" s="64" t="str">
        <f>IF(AND('Mapa final'!$Y$14="Media",'Mapa final'!$AA$14="Menor"),CONCATENATE("R1C",'Mapa final'!$O$14),"")</f>
        <v/>
      </c>
      <c r="U26" s="65" t="str">
        <f>IF(AND('Mapa final'!$Y$15="Media",'Mapa final'!$AA$15="Menor"),CONCATENATE("R1C",'Mapa final'!$O$15),"")</f>
        <v/>
      </c>
      <c r="V26" s="63" t="str">
        <f ca="1">IF(AND('Mapa final'!$Y$10="Media",'Mapa final'!$AA$10="Moderado"),CONCATENATE("R1C",'Mapa final'!$O$10),"")</f>
        <v/>
      </c>
      <c r="W26" s="64" t="str">
        <f ca="1">IF(AND('Mapa final'!$Y$11="Media",'Mapa final'!$AA$11="Moderado"),CONCATENATE("R1C",'Mapa final'!$O$11),"")</f>
        <v/>
      </c>
      <c r="X26" s="64" t="str">
        <f>IF(AND('Mapa final'!$Y$12="Media",'Mapa final'!$AA$12="Moderado"),CONCATENATE("R1C",'Mapa final'!$O$12),"")</f>
        <v/>
      </c>
      <c r="Y26" s="64" t="str">
        <f>IF(AND('Mapa final'!$Y$13="Media",'Mapa final'!$AA$13="Moderado"),CONCATENATE("R1C",'Mapa final'!$O$13),"")</f>
        <v/>
      </c>
      <c r="Z26" s="64" t="str">
        <f>IF(AND('Mapa final'!$Y$14="Media",'Mapa final'!$AA$14="Moderado"),CONCATENATE("R1C",'Mapa final'!$O$14),"")</f>
        <v/>
      </c>
      <c r="AA26" s="65" t="str">
        <f>IF(AND('Mapa final'!$Y$15="Media",'Mapa final'!$AA$15="Moderado"),CONCATENATE("R1C",'Mapa final'!$O$15),"")</f>
        <v/>
      </c>
      <c r="AB26" s="45" t="str">
        <f ca="1">IF(AND('Mapa final'!$Y$10="Media",'Mapa final'!$AA$10="Mayor"),CONCATENATE("R1C",'Mapa final'!$O$10),"")</f>
        <v/>
      </c>
      <c r="AC26" s="46" t="str">
        <f ca="1">IF(AND('Mapa final'!$Y$11="Media",'Mapa final'!$AA$11="Mayor"),CONCATENATE("R1C",'Mapa final'!$O$11),"")</f>
        <v/>
      </c>
      <c r="AD26" s="46" t="str">
        <f>IF(AND('Mapa final'!$Y$12="Media",'Mapa final'!$AA$12="Mayor"),CONCATENATE("R1C",'Mapa final'!$O$12),"")</f>
        <v/>
      </c>
      <c r="AE26" s="46" t="str">
        <f>IF(AND('Mapa final'!$Y$13="Media",'Mapa final'!$AA$13="Mayor"),CONCATENATE("R1C",'Mapa final'!$O$13),"")</f>
        <v/>
      </c>
      <c r="AF26" s="46" t="str">
        <f>IF(AND('Mapa final'!$Y$14="Media",'Mapa final'!$AA$14="Mayor"),CONCATENATE("R1C",'Mapa final'!$O$14),"")</f>
        <v/>
      </c>
      <c r="AG26" s="47" t="str">
        <f>IF(AND('Mapa final'!$Y$15="Media",'Mapa final'!$AA$15="Mayor"),CONCATENATE("R1C",'Mapa final'!$O$15),"")</f>
        <v/>
      </c>
      <c r="AH26" s="48" t="str">
        <f ca="1">IF(AND('Mapa final'!$Y$10="Media",'Mapa final'!$AA$10="Catastrófico"),CONCATENATE("R1C",'Mapa final'!$O$10),"")</f>
        <v/>
      </c>
      <c r="AI26" s="49" t="str">
        <f ca="1">IF(AND('Mapa final'!$Y$11="Media",'Mapa final'!$AA$11="Catastrófico"),CONCATENATE("R1C",'Mapa final'!$O$11),"")</f>
        <v/>
      </c>
      <c r="AJ26" s="49" t="str">
        <f>IF(AND('Mapa final'!$Y$12="Media",'Mapa final'!$AA$12="Catastrófico"),CONCATENATE("R1C",'Mapa final'!$O$12),"")</f>
        <v/>
      </c>
      <c r="AK26" s="49" t="str">
        <f>IF(AND('Mapa final'!$Y$13="Media",'Mapa final'!$AA$13="Catastrófico"),CONCATENATE("R1C",'Mapa final'!$O$13),"")</f>
        <v/>
      </c>
      <c r="AL26" s="49" t="str">
        <f>IF(AND('Mapa final'!$Y$14="Media",'Mapa final'!$AA$14="Catastrófico"),CONCATENATE("R1C",'Mapa final'!$O$14),"")</f>
        <v/>
      </c>
      <c r="AM26" s="50" t="str">
        <f>IF(AND('Mapa final'!$Y$15="Media",'Mapa final'!$AA$15="Catastrófico"),CONCATENATE("R1C",'Mapa final'!$O$15),"")</f>
        <v/>
      </c>
      <c r="AN26" s="82"/>
      <c r="AO26" s="335" t="s">
        <v>81</v>
      </c>
      <c r="AP26" s="336"/>
      <c r="AQ26" s="336"/>
      <c r="AR26" s="336"/>
      <c r="AS26" s="336"/>
      <c r="AT26" s="337"/>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210"/>
      <c r="C27" s="210"/>
      <c r="D27" s="211"/>
      <c r="E27" s="307"/>
      <c r="F27" s="308"/>
      <c r="G27" s="308"/>
      <c r="H27" s="308"/>
      <c r="I27" s="324"/>
      <c r="J27" s="66" t="str">
        <f ca="1">IF(AND('Mapa final'!$Y$16="Media",'Mapa final'!$AA$16="Leve"),CONCATENATE("R2C",'Mapa final'!$O$16),"")</f>
        <v/>
      </c>
      <c r="K27" s="67" t="str">
        <f ca="1">IF(AND('Mapa final'!$Y$17="Media",'Mapa final'!$AA$17="Leve"),CONCATENATE("R2C",'Mapa final'!$O$17),"")</f>
        <v/>
      </c>
      <c r="L27" s="67" t="str">
        <f ca="1">IF(AND('Mapa final'!$Y$18="Media",'Mapa final'!$AA$18="Leve"),CONCATENATE("R2C",'Mapa final'!$O$18),"")</f>
        <v/>
      </c>
      <c r="M27" s="67" t="str">
        <f>IF(AND('Mapa final'!$Y$19="Media",'Mapa final'!$AA$19="Leve"),CONCATENATE("R2C",'Mapa final'!$O$19),"")</f>
        <v/>
      </c>
      <c r="N27" s="67" t="str">
        <f>IF(AND('Mapa final'!$Y$20="Media",'Mapa final'!$AA$20="Leve"),CONCATENATE("R2C",'Mapa final'!$O$20),"")</f>
        <v/>
      </c>
      <c r="O27" s="68" t="str">
        <f>IF(AND('Mapa final'!$Y$21="Media",'Mapa final'!$AA$21="Leve"),CONCATENATE("R2C",'Mapa final'!$O$21),"")</f>
        <v/>
      </c>
      <c r="P27" s="66" t="str">
        <f ca="1">IF(AND('Mapa final'!$Y$16="Media",'Mapa final'!$AA$16="Menor"),CONCATENATE("R2C",'Mapa final'!$O$16),"")</f>
        <v/>
      </c>
      <c r="Q27" s="67" t="str">
        <f ca="1">IF(AND('Mapa final'!$Y$17="Media",'Mapa final'!$AA$17="Menor"),CONCATENATE("R2C",'Mapa final'!$O$17),"")</f>
        <v/>
      </c>
      <c r="R27" s="67" t="str">
        <f ca="1">IF(AND('Mapa final'!$Y$18="Media",'Mapa final'!$AA$18="Menor"),CONCATENATE("R2C",'Mapa final'!$O$18),"")</f>
        <v/>
      </c>
      <c r="S27" s="67" t="str">
        <f>IF(AND('Mapa final'!$Y$19="Media",'Mapa final'!$AA$19="Menor"),CONCATENATE("R2C",'Mapa final'!$O$19),"")</f>
        <v/>
      </c>
      <c r="T27" s="67" t="str">
        <f>IF(AND('Mapa final'!$Y$20="Media",'Mapa final'!$AA$20="Menor"),CONCATENATE("R2C",'Mapa final'!$O$20),"")</f>
        <v/>
      </c>
      <c r="U27" s="68" t="str">
        <f>IF(AND('Mapa final'!$Y$21="Media",'Mapa final'!$AA$21="Menor"),CONCATENATE("R2C",'Mapa final'!$O$21),"")</f>
        <v/>
      </c>
      <c r="V27" s="66" t="str">
        <f ca="1">IF(AND('Mapa final'!$Y$16="Media",'Mapa final'!$AA$16="Moderado"),CONCATENATE("R2C",'Mapa final'!$O$16),"")</f>
        <v/>
      </c>
      <c r="W27" s="67" t="str">
        <f ca="1">IF(AND('Mapa final'!$Y$17="Media",'Mapa final'!$AA$17="Moderado"),CONCATENATE("R2C",'Mapa final'!$O$17),"")</f>
        <v/>
      </c>
      <c r="X27" s="67" t="str">
        <f ca="1">IF(AND('Mapa final'!$Y$18="Media",'Mapa final'!$AA$18="Moderado"),CONCATENATE("R2C",'Mapa final'!$O$18),"")</f>
        <v/>
      </c>
      <c r="Y27" s="67" t="str">
        <f>IF(AND('Mapa final'!$Y$19="Media",'Mapa final'!$AA$19="Moderado"),CONCATENATE("R2C",'Mapa final'!$O$19),"")</f>
        <v/>
      </c>
      <c r="Z27" s="67" t="str">
        <f>IF(AND('Mapa final'!$Y$20="Media",'Mapa final'!$AA$20="Moderado"),CONCATENATE("R2C",'Mapa final'!$O$20),"")</f>
        <v/>
      </c>
      <c r="AA27" s="68" t="str">
        <f>IF(AND('Mapa final'!$Y$21="Media",'Mapa final'!$AA$21="Moderado"),CONCATENATE("R2C",'Mapa final'!$O$21),"")</f>
        <v/>
      </c>
      <c r="AB27" s="51" t="str">
        <f ca="1">IF(AND('Mapa final'!$Y$16="Media",'Mapa final'!$AA$16="Mayor"),CONCATENATE("R2C",'Mapa final'!$O$16),"")</f>
        <v/>
      </c>
      <c r="AC27" s="52" t="str">
        <f ca="1">IF(AND('Mapa final'!$Y$17="Media",'Mapa final'!$AA$17="Mayor"),CONCATENATE("R2C",'Mapa final'!$O$17),"")</f>
        <v/>
      </c>
      <c r="AD27" s="52" t="str">
        <f ca="1">IF(AND('Mapa final'!$Y$18="Media",'Mapa final'!$AA$18="Mayor"),CONCATENATE("R2C",'Mapa final'!$O$18),"")</f>
        <v/>
      </c>
      <c r="AE27" s="52" t="str">
        <f>IF(AND('Mapa final'!$Y$19="Media",'Mapa final'!$AA$19="Mayor"),CONCATENATE("R2C",'Mapa final'!$O$19),"")</f>
        <v/>
      </c>
      <c r="AF27" s="52" t="str">
        <f>IF(AND('Mapa final'!$Y$20="Media",'Mapa final'!$AA$20="Mayor"),CONCATENATE("R2C",'Mapa final'!$O$20),"")</f>
        <v/>
      </c>
      <c r="AG27" s="53" t="str">
        <f>IF(AND('Mapa final'!$Y$21="Media",'Mapa final'!$AA$21="Mayor"),CONCATENATE("R2C",'Mapa final'!$O$21),"")</f>
        <v/>
      </c>
      <c r="AH27" s="54" t="str">
        <f ca="1">IF(AND('Mapa final'!$Y$16="Media",'Mapa final'!$AA$16="Catastrófico"),CONCATENATE("R2C",'Mapa final'!$O$16),"")</f>
        <v/>
      </c>
      <c r="AI27" s="55" t="str">
        <f ca="1">IF(AND('Mapa final'!$Y$17="Media",'Mapa final'!$AA$17="Catastrófico"),CONCATENATE("R2C",'Mapa final'!$O$17),"")</f>
        <v/>
      </c>
      <c r="AJ27" s="55" t="str">
        <f ca="1">IF(AND('Mapa final'!$Y$18="Media",'Mapa final'!$AA$18="Catastrófico"),CONCATENATE("R2C",'Mapa final'!$O$18),"")</f>
        <v/>
      </c>
      <c r="AK27" s="55" t="str">
        <f>IF(AND('Mapa final'!$Y$19="Media",'Mapa final'!$AA$19="Catastrófico"),CONCATENATE("R2C",'Mapa final'!$O$19),"")</f>
        <v/>
      </c>
      <c r="AL27" s="55" t="str">
        <f>IF(AND('Mapa final'!$Y$20="Media",'Mapa final'!$AA$20="Catastrófico"),CONCATENATE("R2C",'Mapa final'!$O$20),"")</f>
        <v/>
      </c>
      <c r="AM27" s="56" t="str">
        <f>IF(AND('Mapa final'!$Y$21="Media",'Mapa final'!$AA$21="Catastrófico"),CONCATENATE("R2C",'Mapa final'!$O$21),"")</f>
        <v/>
      </c>
      <c r="AN27" s="82"/>
      <c r="AO27" s="338"/>
      <c r="AP27" s="339"/>
      <c r="AQ27" s="339"/>
      <c r="AR27" s="339"/>
      <c r="AS27" s="339"/>
      <c r="AT27" s="340"/>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210"/>
      <c r="C28" s="210"/>
      <c r="D28" s="211"/>
      <c r="E28" s="309"/>
      <c r="F28" s="308"/>
      <c r="G28" s="308"/>
      <c r="H28" s="308"/>
      <c r="I28" s="324"/>
      <c r="J28" s="66" t="str">
        <f ca="1">IF(AND('Mapa final'!$Y$22="Media",'Mapa final'!$AA$22="Leve"),CONCATENATE("R3C",'Mapa final'!$O$22),"")</f>
        <v/>
      </c>
      <c r="K28" s="67" t="str">
        <f ca="1">IF(AND('Mapa final'!$Y$23="Media",'Mapa final'!$AA$23="Leve"),CONCATENATE("R3C",'Mapa final'!$O$23),"")</f>
        <v/>
      </c>
      <c r="L28" s="67" t="str">
        <f>IF(AND('Mapa final'!$Y$24="Media",'Mapa final'!$AA$24="Leve"),CONCATENATE("R3C",'Mapa final'!$O$24),"")</f>
        <v/>
      </c>
      <c r="M28" s="67" t="str">
        <f>IF(AND('Mapa final'!$Y$25="Media",'Mapa final'!$AA$25="Leve"),CONCATENATE("R3C",'Mapa final'!$O$25),"")</f>
        <v/>
      </c>
      <c r="N28" s="67" t="str">
        <f>IF(AND('Mapa final'!$Y$26="Media",'Mapa final'!$AA$26="Leve"),CONCATENATE("R3C",'Mapa final'!$O$26),"")</f>
        <v/>
      </c>
      <c r="O28" s="68" t="str">
        <f>IF(AND('Mapa final'!$Y$27="Media",'Mapa final'!$AA$27="Leve"),CONCATENATE("R3C",'Mapa final'!$O$27),"")</f>
        <v/>
      </c>
      <c r="P28" s="66" t="str">
        <f ca="1">IF(AND('Mapa final'!$Y$22="Media",'Mapa final'!$AA$22="Menor"),CONCATENATE("R3C",'Mapa final'!$O$22),"")</f>
        <v/>
      </c>
      <c r="Q28" s="67" t="str">
        <f ca="1">IF(AND('Mapa final'!$Y$23="Media",'Mapa final'!$AA$23="Menor"),CONCATENATE("R3C",'Mapa final'!$O$23),"")</f>
        <v/>
      </c>
      <c r="R28" s="67" t="str">
        <f>IF(AND('Mapa final'!$Y$24="Media",'Mapa final'!$AA$24="Menor"),CONCATENATE("R3C",'Mapa final'!$O$24),"")</f>
        <v/>
      </c>
      <c r="S28" s="67" t="str">
        <f>IF(AND('Mapa final'!$Y$25="Media",'Mapa final'!$AA$25="Menor"),CONCATENATE("R3C",'Mapa final'!$O$25),"")</f>
        <v/>
      </c>
      <c r="T28" s="67" t="str">
        <f>IF(AND('Mapa final'!$Y$26="Media",'Mapa final'!$AA$26="Menor"),CONCATENATE("R3C",'Mapa final'!$O$26),"")</f>
        <v/>
      </c>
      <c r="U28" s="68" t="str">
        <f>IF(AND('Mapa final'!$Y$27="Media",'Mapa final'!$AA$27="Menor"),CONCATENATE("R3C",'Mapa final'!$O$27),"")</f>
        <v/>
      </c>
      <c r="V28" s="66" t="str">
        <f ca="1">IF(AND('Mapa final'!$Y$22="Media",'Mapa final'!$AA$22="Moderado"),CONCATENATE("R3C",'Mapa final'!$O$22),"")</f>
        <v/>
      </c>
      <c r="W28" s="67" t="str">
        <f ca="1">IF(AND('Mapa final'!$Y$23="Media",'Mapa final'!$AA$23="Moderado"),CONCATENATE("R3C",'Mapa final'!$O$23),"")</f>
        <v/>
      </c>
      <c r="X28" s="67" t="str">
        <f>IF(AND('Mapa final'!$Y$24="Media",'Mapa final'!$AA$24="Moderado"),CONCATENATE("R3C",'Mapa final'!$O$24),"")</f>
        <v/>
      </c>
      <c r="Y28" s="67" t="str">
        <f>IF(AND('Mapa final'!$Y$25="Media",'Mapa final'!$AA$25="Moderado"),CONCATENATE("R3C",'Mapa final'!$O$25),"")</f>
        <v/>
      </c>
      <c r="Z28" s="67" t="str">
        <f>IF(AND('Mapa final'!$Y$26="Media",'Mapa final'!$AA$26="Moderado"),CONCATENATE("R3C",'Mapa final'!$O$26),"")</f>
        <v/>
      </c>
      <c r="AA28" s="68" t="str">
        <f>IF(AND('Mapa final'!$Y$27="Media",'Mapa final'!$AA$27="Moderado"),CONCATENATE("R3C",'Mapa final'!$O$27),"")</f>
        <v/>
      </c>
      <c r="AB28" s="51" t="str">
        <f ca="1">IF(AND('Mapa final'!$Y$22="Media",'Mapa final'!$AA$22="Mayor"),CONCATENATE("R3C",'Mapa final'!$O$22),"")</f>
        <v/>
      </c>
      <c r="AC28" s="52" t="str">
        <f ca="1">IF(AND('Mapa final'!$Y$23="Media",'Mapa final'!$AA$23="Mayor"),CONCATENATE("R3C",'Mapa final'!$O$23),"")</f>
        <v/>
      </c>
      <c r="AD28" s="52" t="str">
        <f>IF(AND('Mapa final'!$Y$24="Media",'Mapa final'!$AA$24="Mayor"),CONCATENATE("R3C",'Mapa final'!$O$24),"")</f>
        <v/>
      </c>
      <c r="AE28" s="52" t="str">
        <f>IF(AND('Mapa final'!$Y$25="Media",'Mapa final'!$AA$25="Mayor"),CONCATENATE("R3C",'Mapa final'!$O$25),"")</f>
        <v/>
      </c>
      <c r="AF28" s="52" t="str">
        <f>IF(AND('Mapa final'!$Y$26="Media",'Mapa final'!$AA$26="Mayor"),CONCATENATE("R3C",'Mapa final'!$O$26),"")</f>
        <v/>
      </c>
      <c r="AG28" s="53" t="str">
        <f>IF(AND('Mapa final'!$Y$27="Media",'Mapa final'!$AA$27="Mayor"),CONCATENATE("R3C",'Mapa final'!$O$27),"")</f>
        <v/>
      </c>
      <c r="AH28" s="54" t="str">
        <f ca="1">IF(AND('Mapa final'!$Y$22="Media",'Mapa final'!$AA$22="Catastrófico"),CONCATENATE("R3C",'Mapa final'!$O$22),"")</f>
        <v/>
      </c>
      <c r="AI28" s="55" t="str">
        <f ca="1">IF(AND('Mapa final'!$Y$23="Media",'Mapa final'!$AA$23="Catastrófico"),CONCATENATE("R3C",'Mapa final'!$O$23),"")</f>
        <v/>
      </c>
      <c r="AJ28" s="55" t="str">
        <f>IF(AND('Mapa final'!$Y$24="Media",'Mapa final'!$AA$24="Catastrófico"),CONCATENATE("R3C",'Mapa final'!$O$24),"")</f>
        <v/>
      </c>
      <c r="AK28" s="55" t="str">
        <f>IF(AND('Mapa final'!$Y$25="Media",'Mapa final'!$AA$25="Catastrófico"),CONCATENATE("R3C",'Mapa final'!$O$25),"")</f>
        <v/>
      </c>
      <c r="AL28" s="55" t="str">
        <f>IF(AND('Mapa final'!$Y$26="Media",'Mapa final'!$AA$26="Catastrófico"),CONCATENATE("R3C",'Mapa final'!$O$26),"")</f>
        <v/>
      </c>
      <c r="AM28" s="56" t="str">
        <f>IF(AND('Mapa final'!$Y$27="Media",'Mapa final'!$AA$27="Catastrófico"),CONCATENATE("R3C",'Mapa final'!$O$27),"")</f>
        <v/>
      </c>
      <c r="AN28" s="82"/>
      <c r="AO28" s="338"/>
      <c r="AP28" s="339"/>
      <c r="AQ28" s="339"/>
      <c r="AR28" s="339"/>
      <c r="AS28" s="339"/>
      <c r="AT28" s="340"/>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210"/>
      <c r="C29" s="210"/>
      <c r="D29" s="211"/>
      <c r="E29" s="309"/>
      <c r="F29" s="308"/>
      <c r="G29" s="308"/>
      <c r="H29" s="308"/>
      <c r="I29" s="324"/>
      <c r="J29" s="66" t="str">
        <f ca="1">IF(AND('Mapa final'!$Y$28="Media",'Mapa final'!$AA$28="Leve"),CONCATENATE("R4C",'Mapa final'!$O$28),"")</f>
        <v/>
      </c>
      <c r="K29" s="67" t="str">
        <f ca="1">IF(AND('Mapa final'!$Y$29="Media",'Mapa final'!$AA$29="Leve"),CONCATENATE("R4C",'Mapa final'!$O$29),"")</f>
        <v/>
      </c>
      <c r="L29" s="67" t="str">
        <f ca="1">IF(AND('Mapa final'!$Y$30="Media",'Mapa final'!$AA$30="Leve"),CONCATENATE("R4C",'Mapa final'!$O$30),"")</f>
        <v/>
      </c>
      <c r="M29" s="67" t="str">
        <f>IF(AND('Mapa final'!$Y$31="Media",'Mapa final'!$AA$31="Leve"),CONCATENATE("R4C",'Mapa final'!$O$31),"")</f>
        <v/>
      </c>
      <c r="N29" s="67" t="str">
        <f>IF(AND('Mapa final'!$Y$32="Media",'Mapa final'!$AA$32="Leve"),CONCATENATE("R4C",'Mapa final'!$O$32),"")</f>
        <v/>
      </c>
      <c r="O29" s="68" t="str">
        <f>IF(AND('Mapa final'!$Y$33="Media",'Mapa final'!$AA$33="Leve"),CONCATENATE("R4C",'Mapa final'!$O$33),"")</f>
        <v/>
      </c>
      <c r="P29" s="66" t="str">
        <f ca="1">IF(AND('Mapa final'!$Y$28="Media",'Mapa final'!$AA$28="Menor"),CONCATENATE("R4C",'Mapa final'!$O$28),"")</f>
        <v/>
      </c>
      <c r="Q29" s="67" t="str">
        <f ca="1">IF(AND('Mapa final'!$Y$29="Media",'Mapa final'!$AA$29="Menor"),CONCATENATE("R4C",'Mapa final'!$O$29),"")</f>
        <v/>
      </c>
      <c r="R29" s="67" t="str">
        <f ca="1">IF(AND('Mapa final'!$Y$30="Media",'Mapa final'!$AA$30="Menor"),CONCATENATE("R4C",'Mapa final'!$O$30),"")</f>
        <v/>
      </c>
      <c r="S29" s="67" t="str">
        <f>IF(AND('Mapa final'!$Y$31="Media",'Mapa final'!$AA$31="Menor"),CONCATENATE("R4C",'Mapa final'!$O$31),"")</f>
        <v/>
      </c>
      <c r="T29" s="67" t="str">
        <f>IF(AND('Mapa final'!$Y$32="Media",'Mapa final'!$AA$32="Menor"),CONCATENATE("R4C",'Mapa final'!$O$32),"")</f>
        <v/>
      </c>
      <c r="U29" s="68" t="str">
        <f>IF(AND('Mapa final'!$Y$33="Media",'Mapa final'!$AA$33="Menor"),CONCATENATE("R4C",'Mapa final'!$O$33),"")</f>
        <v/>
      </c>
      <c r="V29" s="66" t="str">
        <f ca="1">IF(AND('Mapa final'!$Y$28="Media",'Mapa final'!$AA$28="Moderado"),CONCATENATE("R4C",'Mapa final'!$O$28),"")</f>
        <v/>
      </c>
      <c r="W29" s="67" t="str">
        <f ca="1">IF(AND('Mapa final'!$Y$29="Media",'Mapa final'!$AA$29="Moderado"),CONCATENATE("R4C",'Mapa final'!$O$29),"")</f>
        <v/>
      </c>
      <c r="X29" s="67" t="str">
        <f ca="1">IF(AND('Mapa final'!$Y$30="Media",'Mapa final'!$AA$30="Moderado"),CONCATENATE("R4C",'Mapa final'!$O$30),"")</f>
        <v/>
      </c>
      <c r="Y29" s="67" t="str">
        <f>IF(AND('Mapa final'!$Y$31="Media",'Mapa final'!$AA$31="Moderado"),CONCATENATE("R4C",'Mapa final'!$O$31),"")</f>
        <v/>
      </c>
      <c r="Z29" s="67" t="str">
        <f>IF(AND('Mapa final'!$Y$32="Media",'Mapa final'!$AA$32="Moderado"),CONCATENATE("R4C",'Mapa final'!$O$32),"")</f>
        <v/>
      </c>
      <c r="AA29" s="68" t="str">
        <f>IF(AND('Mapa final'!$Y$33="Media",'Mapa final'!$AA$33="Moderado"),CONCATENATE("R4C",'Mapa final'!$O$33),"")</f>
        <v/>
      </c>
      <c r="AB29" s="51" t="str">
        <f ca="1">IF(AND('Mapa final'!$Y$28="Media",'Mapa final'!$AA$28="Mayor"),CONCATENATE("R4C",'Mapa final'!$O$28),"")</f>
        <v/>
      </c>
      <c r="AC29" s="52" t="str">
        <f ca="1">IF(AND('Mapa final'!$Y$29="Media",'Mapa final'!$AA$29="Mayor"),CONCATENATE("R4C",'Mapa final'!$O$29),"")</f>
        <v/>
      </c>
      <c r="AD29" s="52" t="str">
        <f ca="1">IF(AND('Mapa final'!$Y$30="Media",'Mapa final'!$AA$30="Mayor"),CONCATENATE("R4C",'Mapa final'!$O$30),"")</f>
        <v/>
      </c>
      <c r="AE29" s="52" t="str">
        <f>IF(AND('Mapa final'!$Y$31="Media",'Mapa final'!$AA$31="Mayor"),CONCATENATE("R4C",'Mapa final'!$O$31),"")</f>
        <v/>
      </c>
      <c r="AF29" s="52" t="str">
        <f>IF(AND('Mapa final'!$Y$32="Media",'Mapa final'!$AA$32="Mayor"),CONCATENATE("R4C",'Mapa final'!$O$32),"")</f>
        <v/>
      </c>
      <c r="AG29" s="53" t="str">
        <f>IF(AND('Mapa final'!$Y$33="Media",'Mapa final'!$AA$33="Mayor"),CONCATENATE("R4C",'Mapa final'!$O$33),"")</f>
        <v/>
      </c>
      <c r="AH29" s="54" t="str">
        <f ca="1">IF(AND('Mapa final'!$Y$28="Media",'Mapa final'!$AA$28="Catastrófico"),CONCATENATE("R4C",'Mapa final'!$O$28),"")</f>
        <v/>
      </c>
      <c r="AI29" s="55" t="str">
        <f ca="1">IF(AND('Mapa final'!$Y$29="Media",'Mapa final'!$AA$29="Catastrófico"),CONCATENATE("R4C",'Mapa final'!$O$29),"")</f>
        <v/>
      </c>
      <c r="AJ29" s="55" t="str">
        <f ca="1">IF(AND('Mapa final'!$Y$30="Media",'Mapa final'!$AA$30="Catastrófico"),CONCATENATE("R4C",'Mapa final'!$O$30),"")</f>
        <v/>
      </c>
      <c r="AK29" s="55" t="str">
        <f>IF(AND('Mapa final'!$Y$31="Media",'Mapa final'!$AA$31="Catastrófico"),CONCATENATE("R4C",'Mapa final'!$O$31),"")</f>
        <v/>
      </c>
      <c r="AL29" s="55" t="str">
        <f>IF(AND('Mapa final'!$Y$32="Media",'Mapa final'!$AA$32="Catastrófico"),CONCATENATE("R4C",'Mapa final'!$O$32),"")</f>
        <v/>
      </c>
      <c r="AM29" s="56" t="str">
        <f>IF(AND('Mapa final'!$Y$33="Media",'Mapa final'!$AA$33="Catastrófico"),CONCATENATE("R4C",'Mapa final'!$O$33),"")</f>
        <v/>
      </c>
      <c r="AN29" s="82"/>
      <c r="AO29" s="338"/>
      <c r="AP29" s="339"/>
      <c r="AQ29" s="339"/>
      <c r="AR29" s="339"/>
      <c r="AS29" s="339"/>
      <c r="AT29" s="340"/>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210"/>
      <c r="C30" s="210"/>
      <c r="D30" s="211"/>
      <c r="E30" s="309"/>
      <c r="F30" s="308"/>
      <c r="G30" s="308"/>
      <c r="H30" s="308"/>
      <c r="I30" s="324"/>
      <c r="J30" s="66" t="str">
        <f ca="1">IF(AND('Mapa final'!$Y$34="Media",'Mapa final'!$AA$34="Leve"),CONCATENATE("R5C",'Mapa final'!$O$34),"")</f>
        <v/>
      </c>
      <c r="K30" s="67" t="str">
        <f ca="1">IF(AND('Mapa final'!$Y$35="Media",'Mapa final'!$AA$35="Leve"),CONCATENATE("R5C",'Mapa final'!$O$35),"")</f>
        <v/>
      </c>
      <c r="L30" s="67" t="str">
        <f>IF(AND('Mapa final'!$Y$36="Media",'Mapa final'!$AA$36="Leve"),CONCATENATE("R5C",'Mapa final'!$O$36),"")</f>
        <v/>
      </c>
      <c r="M30" s="67" t="str">
        <f>IF(AND('Mapa final'!$Y$37="Media",'Mapa final'!$AA$37="Leve"),CONCATENATE("R5C",'Mapa final'!$O$37),"")</f>
        <v/>
      </c>
      <c r="N30" s="67" t="str">
        <f>IF(AND('Mapa final'!$Y$38="Media",'Mapa final'!$AA$38="Leve"),CONCATENATE("R5C",'Mapa final'!$O$38),"")</f>
        <v/>
      </c>
      <c r="O30" s="68" t="str">
        <f>IF(AND('Mapa final'!$Y$39="Media",'Mapa final'!$AA$39="Leve"),CONCATENATE("R5C",'Mapa final'!$O$39),"")</f>
        <v/>
      </c>
      <c r="P30" s="66" t="str">
        <f ca="1">IF(AND('Mapa final'!$Y$34="Media",'Mapa final'!$AA$34="Menor"),CONCATENATE("R5C",'Mapa final'!$O$34),"")</f>
        <v/>
      </c>
      <c r="Q30" s="67" t="str">
        <f ca="1">IF(AND('Mapa final'!$Y$35="Media",'Mapa final'!$AA$35="Menor"),CONCATENATE("R5C",'Mapa final'!$O$35),"")</f>
        <v/>
      </c>
      <c r="R30" s="67" t="str">
        <f>IF(AND('Mapa final'!$Y$36="Media",'Mapa final'!$AA$36="Menor"),CONCATENATE("R5C",'Mapa final'!$O$36),"")</f>
        <v/>
      </c>
      <c r="S30" s="67" t="str">
        <f>IF(AND('Mapa final'!$Y$37="Media",'Mapa final'!$AA$37="Menor"),CONCATENATE("R5C",'Mapa final'!$O$37),"")</f>
        <v/>
      </c>
      <c r="T30" s="67" t="str">
        <f>IF(AND('Mapa final'!$Y$38="Media",'Mapa final'!$AA$38="Menor"),CONCATENATE("R5C",'Mapa final'!$O$38),"")</f>
        <v/>
      </c>
      <c r="U30" s="68" t="str">
        <f>IF(AND('Mapa final'!$Y$39="Media",'Mapa final'!$AA$39="Menor"),CONCATENATE("R5C",'Mapa final'!$O$39),"")</f>
        <v/>
      </c>
      <c r="V30" s="66" t="str">
        <f ca="1">IF(AND('Mapa final'!$Y$34="Media",'Mapa final'!$AA$34="Moderado"),CONCATENATE("R5C",'Mapa final'!$O$34),"")</f>
        <v/>
      </c>
      <c r="W30" s="67" t="str">
        <f ca="1">IF(AND('Mapa final'!$Y$35="Media",'Mapa final'!$AA$35="Moderado"),CONCATENATE("R5C",'Mapa final'!$O$35),"")</f>
        <v/>
      </c>
      <c r="X30" s="67" t="str">
        <f>IF(AND('Mapa final'!$Y$36="Media",'Mapa final'!$AA$36="Moderado"),CONCATENATE("R5C",'Mapa final'!$O$36),"")</f>
        <v/>
      </c>
      <c r="Y30" s="67" t="str">
        <f>IF(AND('Mapa final'!$Y$37="Media",'Mapa final'!$AA$37="Moderado"),CONCATENATE("R5C",'Mapa final'!$O$37),"")</f>
        <v/>
      </c>
      <c r="Z30" s="67" t="str">
        <f>IF(AND('Mapa final'!$Y$38="Media",'Mapa final'!$AA$38="Moderado"),CONCATENATE("R5C",'Mapa final'!$O$38),"")</f>
        <v/>
      </c>
      <c r="AA30" s="68" t="str">
        <f>IF(AND('Mapa final'!$Y$39="Media",'Mapa final'!$AA$39="Moderado"),CONCATENATE("R5C",'Mapa final'!$O$39),"")</f>
        <v/>
      </c>
      <c r="AB30" s="51" t="str">
        <f ca="1">IF(AND('Mapa final'!$Y$34="Media",'Mapa final'!$AA$34="Mayor"),CONCATENATE("R5C",'Mapa final'!$O$34),"")</f>
        <v/>
      </c>
      <c r="AC30" s="52" t="str">
        <f ca="1">IF(AND('Mapa final'!$Y$35="Media",'Mapa final'!$AA$35="Mayor"),CONCATENATE("R5C",'Mapa final'!$O$35),"")</f>
        <v/>
      </c>
      <c r="AD30" s="52" t="str">
        <f>IF(AND('Mapa final'!$Y$36="Media",'Mapa final'!$AA$36="Mayor"),CONCATENATE("R5C",'Mapa final'!$O$36),"")</f>
        <v/>
      </c>
      <c r="AE30" s="52" t="str">
        <f>IF(AND('Mapa final'!$Y$37="Media",'Mapa final'!$AA$37="Mayor"),CONCATENATE("R5C",'Mapa final'!$O$37),"")</f>
        <v/>
      </c>
      <c r="AF30" s="52" t="str">
        <f>IF(AND('Mapa final'!$Y$38="Media",'Mapa final'!$AA$38="Mayor"),CONCATENATE("R5C",'Mapa final'!$O$38),"")</f>
        <v/>
      </c>
      <c r="AG30" s="53" t="str">
        <f>IF(AND('Mapa final'!$Y$39="Media",'Mapa final'!$AA$39="Mayor"),CONCATENATE("R5C",'Mapa final'!$O$39),"")</f>
        <v/>
      </c>
      <c r="AH30" s="54" t="str">
        <f ca="1">IF(AND('Mapa final'!$Y$34="Media",'Mapa final'!$AA$34="Catastrófico"),CONCATENATE("R5C",'Mapa final'!$O$34),"")</f>
        <v/>
      </c>
      <c r="AI30" s="55" t="str">
        <f ca="1">IF(AND('Mapa final'!$Y$35="Media",'Mapa final'!$AA$35="Catastrófico"),CONCATENATE("R5C",'Mapa final'!$O$35),"")</f>
        <v/>
      </c>
      <c r="AJ30" s="55" t="str">
        <f>IF(AND('Mapa final'!$Y$36="Media",'Mapa final'!$AA$36="Catastrófico"),CONCATENATE("R5C",'Mapa final'!$O$36),"")</f>
        <v/>
      </c>
      <c r="AK30" s="55" t="str">
        <f>IF(AND('Mapa final'!$Y$37="Media",'Mapa final'!$AA$37="Catastrófico"),CONCATENATE("R5C",'Mapa final'!$O$37),"")</f>
        <v/>
      </c>
      <c r="AL30" s="55" t="str">
        <f>IF(AND('Mapa final'!$Y$38="Media",'Mapa final'!$AA$38="Catastrófico"),CONCATENATE("R5C",'Mapa final'!$O$38),"")</f>
        <v/>
      </c>
      <c r="AM30" s="56" t="str">
        <f>IF(AND('Mapa final'!$Y$39="Media",'Mapa final'!$AA$39="Catastrófico"),CONCATENATE("R5C",'Mapa final'!$O$39),"")</f>
        <v/>
      </c>
      <c r="AN30" s="82"/>
      <c r="AO30" s="338"/>
      <c r="AP30" s="339"/>
      <c r="AQ30" s="339"/>
      <c r="AR30" s="339"/>
      <c r="AS30" s="339"/>
      <c r="AT30" s="340"/>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210"/>
      <c r="C31" s="210"/>
      <c r="D31" s="211"/>
      <c r="E31" s="309"/>
      <c r="F31" s="308"/>
      <c r="G31" s="308"/>
      <c r="H31" s="308"/>
      <c r="I31" s="324"/>
      <c r="J31" s="66" t="str">
        <f>IF(AND('Mapa final'!$Y$40="Media",'Mapa final'!$AA$40="Leve"),CONCATENATE("R6C",'Mapa final'!$O$40),"")</f>
        <v/>
      </c>
      <c r="K31" s="67" t="str">
        <f>IF(AND('Mapa final'!$Y$41="Media",'Mapa final'!$AA$41="Leve"),CONCATENATE("R6C",'Mapa final'!$O$41),"")</f>
        <v/>
      </c>
      <c r="L31" s="67" t="str">
        <f>IF(AND('Mapa final'!$Y$42="Media",'Mapa final'!$AA$42="Leve"),CONCATENATE("R6C",'Mapa final'!$O$42),"")</f>
        <v/>
      </c>
      <c r="M31" s="67" t="str">
        <f>IF(AND('Mapa final'!$Y$43="Media",'Mapa final'!$AA$43="Leve"),CONCATENATE("R6C",'Mapa final'!$O$43),"")</f>
        <v/>
      </c>
      <c r="N31" s="67" t="str">
        <f>IF(AND('Mapa final'!$Y$44="Media",'Mapa final'!$AA$44="Leve"),CONCATENATE("R6C",'Mapa final'!$O$44),"")</f>
        <v/>
      </c>
      <c r="O31" s="68" t="str">
        <f>IF(AND('Mapa final'!$Y$45="Media",'Mapa final'!$AA$45="Leve"),CONCATENATE("R6C",'Mapa final'!$O$45),"")</f>
        <v/>
      </c>
      <c r="P31" s="66" t="str">
        <f>IF(AND('Mapa final'!$Y$40="Media",'Mapa final'!$AA$40="Menor"),CONCATENATE("R6C",'Mapa final'!$O$40),"")</f>
        <v/>
      </c>
      <c r="Q31" s="67" t="str">
        <f>IF(AND('Mapa final'!$Y$41="Media",'Mapa final'!$AA$41="Menor"),CONCATENATE("R6C",'Mapa final'!$O$41),"")</f>
        <v/>
      </c>
      <c r="R31" s="67" t="str">
        <f>IF(AND('Mapa final'!$Y$42="Media",'Mapa final'!$AA$42="Menor"),CONCATENATE("R6C",'Mapa final'!$O$42),"")</f>
        <v/>
      </c>
      <c r="S31" s="67" t="str">
        <f>IF(AND('Mapa final'!$Y$43="Media",'Mapa final'!$AA$43="Menor"),CONCATENATE("R6C",'Mapa final'!$O$43),"")</f>
        <v/>
      </c>
      <c r="T31" s="67" t="str">
        <f>IF(AND('Mapa final'!$Y$44="Media",'Mapa final'!$AA$44="Menor"),CONCATENATE("R6C",'Mapa final'!$O$44),"")</f>
        <v/>
      </c>
      <c r="U31" s="68" t="str">
        <f>IF(AND('Mapa final'!$Y$45="Media",'Mapa final'!$AA$45="Menor"),CONCATENATE("R6C",'Mapa final'!$O$45),"")</f>
        <v/>
      </c>
      <c r="V31" s="66" t="str">
        <f>IF(AND('Mapa final'!$Y$40="Media",'Mapa final'!$AA$40="Moderado"),CONCATENATE("R6C",'Mapa final'!$O$40),"")</f>
        <v/>
      </c>
      <c r="W31" s="67" t="str">
        <f>IF(AND('Mapa final'!$Y$41="Media",'Mapa final'!$AA$41="Moderado"),CONCATENATE("R6C",'Mapa final'!$O$41),"")</f>
        <v/>
      </c>
      <c r="X31" s="67" t="str">
        <f>IF(AND('Mapa final'!$Y$42="Media",'Mapa final'!$AA$42="Moderado"),CONCATENATE("R6C",'Mapa final'!$O$42),"")</f>
        <v/>
      </c>
      <c r="Y31" s="67" t="str">
        <f>IF(AND('Mapa final'!$Y$43="Media",'Mapa final'!$AA$43="Moderado"),CONCATENATE("R6C",'Mapa final'!$O$43),"")</f>
        <v/>
      </c>
      <c r="Z31" s="67" t="str">
        <f>IF(AND('Mapa final'!$Y$44="Media",'Mapa final'!$AA$44="Moderado"),CONCATENATE("R6C",'Mapa final'!$O$44),"")</f>
        <v/>
      </c>
      <c r="AA31" s="68" t="str">
        <f>IF(AND('Mapa final'!$Y$45="Media",'Mapa final'!$AA$45="Moderado"),CONCATENATE("R6C",'Mapa final'!$O$45),"")</f>
        <v/>
      </c>
      <c r="AB31" s="51" t="str">
        <f>IF(AND('Mapa final'!$Y$40="Media",'Mapa final'!$AA$40="Mayor"),CONCATENATE("R6C",'Mapa final'!$O$40),"")</f>
        <v/>
      </c>
      <c r="AC31" s="52" t="str">
        <f>IF(AND('Mapa final'!$Y$41="Media",'Mapa final'!$AA$41="Mayor"),CONCATENATE("R6C",'Mapa final'!$O$41),"")</f>
        <v/>
      </c>
      <c r="AD31" s="52" t="str">
        <f>IF(AND('Mapa final'!$Y$42="Media",'Mapa final'!$AA$42="Mayor"),CONCATENATE("R6C",'Mapa final'!$O$42),"")</f>
        <v/>
      </c>
      <c r="AE31" s="52" t="str">
        <f>IF(AND('Mapa final'!$Y$43="Media",'Mapa final'!$AA$43="Mayor"),CONCATENATE("R6C",'Mapa final'!$O$43),"")</f>
        <v/>
      </c>
      <c r="AF31" s="52" t="str">
        <f>IF(AND('Mapa final'!$Y$44="Media",'Mapa final'!$AA$44="Mayor"),CONCATENATE("R6C",'Mapa final'!$O$44),"")</f>
        <v/>
      </c>
      <c r="AG31" s="53" t="str">
        <f>IF(AND('Mapa final'!$Y$45="Media",'Mapa final'!$AA$45="Mayor"),CONCATENATE("R6C",'Mapa final'!$O$45),"")</f>
        <v/>
      </c>
      <c r="AH31" s="54" t="str">
        <f>IF(AND('Mapa final'!$Y$40="Media",'Mapa final'!$AA$40="Catastrófico"),CONCATENATE("R6C",'Mapa final'!$O$40),"")</f>
        <v/>
      </c>
      <c r="AI31" s="55" t="str">
        <f>IF(AND('Mapa final'!$Y$41="Media",'Mapa final'!$AA$41="Catastrófico"),CONCATENATE("R6C",'Mapa final'!$O$41),"")</f>
        <v/>
      </c>
      <c r="AJ31" s="55" t="str">
        <f>IF(AND('Mapa final'!$Y$42="Media",'Mapa final'!$AA$42="Catastrófico"),CONCATENATE("R6C",'Mapa final'!$O$42),"")</f>
        <v/>
      </c>
      <c r="AK31" s="55" t="str">
        <f>IF(AND('Mapa final'!$Y$43="Media",'Mapa final'!$AA$43="Catastrófico"),CONCATENATE("R6C",'Mapa final'!$O$43),"")</f>
        <v/>
      </c>
      <c r="AL31" s="55" t="str">
        <f>IF(AND('Mapa final'!$Y$44="Media",'Mapa final'!$AA$44="Catastrófico"),CONCATENATE("R6C",'Mapa final'!$O$44),"")</f>
        <v/>
      </c>
      <c r="AM31" s="56" t="str">
        <f>IF(AND('Mapa final'!$Y$45="Media",'Mapa final'!$AA$45="Catastrófico"),CONCATENATE("R6C",'Mapa final'!$O$45),"")</f>
        <v/>
      </c>
      <c r="AN31" s="82"/>
      <c r="AO31" s="338"/>
      <c r="AP31" s="339"/>
      <c r="AQ31" s="339"/>
      <c r="AR31" s="339"/>
      <c r="AS31" s="339"/>
      <c r="AT31" s="340"/>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210"/>
      <c r="C32" s="210"/>
      <c r="D32" s="211"/>
      <c r="E32" s="309"/>
      <c r="F32" s="308"/>
      <c r="G32" s="308"/>
      <c r="H32" s="308"/>
      <c r="I32" s="324"/>
      <c r="J32" s="66" t="str">
        <f ca="1">IF(AND('Mapa final'!$Y$46="Media",'Mapa final'!$AA$46="Leve"),CONCATENATE("R7C",'Mapa final'!$O$46),"")</f>
        <v/>
      </c>
      <c r="K32" s="67" t="str">
        <f>IF(AND('Mapa final'!$Y$47="Media",'Mapa final'!$AA$47="Leve"),CONCATENATE("R7C",'Mapa final'!$O$47),"")</f>
        <v/>
      </c>
      <c r="L32" s="67" t="str">
        <f>IF(AND('Mapa final'!$Y$48="Media",'Mapa final'!$AA$48="Leve"),CONCATENATE("R7C",'Mapa final'!$O$48),"")</f>
        <v/>
      </c>
      <c r="M32" s="67" t="str">
        <f>IF(AND('Mapa final'!$Y$49="Media",'Mapa final'!$AA$49="Leve"),CONCATENATE("R7C",'Mapa final'!$O$49),"")</f>
        <v/>
      </c>
      <c r="N32" s="67" t="str">
        <f>IF(AND('Mapa final'!$Y$50="Media",'Mapa final'!$AA$50="Leve"),CONCATENATE("R7C",'Mapa final'!$O$50),"")</f>
        <v/>
      </c>
      <c r="O32" s="68" t="str">
        <f>IF(AND('Mapa final'!$Y$51="Media",'Mapa final'!$AA$51="Leve"),CONCATENATE("R7C",'Mapa final'!$O$51),"")</f>
        <v/>
      </c>
      <c r="P32" s="66" t="str">
        <f ca="1">IF(AND('Mapa final'!$Y$46="Media",'Mapa final'!$AA$46="Menor"),CONCATENATE("R7C",'Mapa final'!$O$46),"")</f>
        <v/>
      </c>
      <c r="Q32" s="67" t="str">
        <f>IF(AND('Mapa final'!$Y$47="Media",'Mapa final'!$AA$47="Menor"),CONCATENATE("R7C",'Mapa final'!$O$47),"")</f>
        <v/>
      </c>
      <c r="R32" s="67" t="str">
        <f>IF(AND('Mapa final'!$Y$48="Media",'Mapa final'!$AA$48="Menor"),CONCATENATE("R7C",'Mapa final'!$O$48),"")</f>
        <v/>
      </c>
      <c r="S32" s="67" t="str">
        <f>IF(AND('Mapa final'!$Y$49="Media",'Mapa final'!$AA$49="Menor"),CONCATENATE("R7C",'Mapa final'!$O$49),"")</f>
        <v/>
      </c>
      <c r="T32" s="67" t="str">
        <f>IF(AND('Mapa final'!$Y$50="Media",'Mapa final'!$AA$50="Menor"),CONCATENATE("R7C",'Mapa final'!$O$50),"")</f>
        <v/>
      </c>
      <c r="U32" s="68" t="str">
        <f>IF(AND('Mapa final'!$Y$51="Media",'Mapa final'!$AA$51="Menor"),CONCATENATE("R7C",'Mapa final'!$O$51),"")</f>
        <v/>
      </c>
      <c r="V32" s="66" t="str">
        <f ca="1">IF(AND('Mapa final'!$Y$46="Media",'Mapa final'!$AA$46="Moderado"),CONCATENATE("R7C",'Mapa final'!$O$46),"")</f>
        <v/>
      </c>
      <c r="W32" s="67" t="str">
        <f>IF(AND('Mapa final'!$Y$47="Media",'Mapa final'!$AA$47="Moderado"),CONCATENATE("R7C",'Mapa final'!$O$47),"")</f>
        <v/>
      </c>
      <c r="X32" s="67" t="str">
        <f>IF(AND('Mapa final'!$Y$48="Media",'Mapa final'!$AA$48="Moderado"),CONCATENATE("R7C",'Mapa final'!$O$48),"")</f>
        <v/>
      </c>
      <c r="Y32" s="67" t="str">
        <f>IF(AND('Mapa final'!$Y$49="Media",'Mapa final'!$AA$49="Moderado"),CONCATENATE("R7C",'Mapa final'!$O$49),"")</f>
        <v/>
      </c>
      <c r="Z32" s="67" t="str">
        <f>IF(AND('Mapa final'!$Y$50="Media",'Mapa final'!$AA$50="Moderado"),CONCATENATE("R7C",'Mapa final'!$O$50),"")</f>
        <v/>
      </c>
      <c r="AA32" s="68" t="str">
        <f>IF(AND('Mapa final'!$Y$51="Media",'Mapa final'!$AA$51="Moderado"),CONCATENATE("R7C",'Mapa final'!$O$51),"")</f>
        <v/>
      </c>
      <c r="AB32" s="51" t="str">
        <f ca="1">IF(AND('Mapa final'!$Y$46="Media",'Mapa final'!$AA$46="Mayor"),CONCATENATE("R7C",'Mapa final'!$O$46),"")</f>
        <v/>
      </c>
      <c r="AC32" s="52" t="str">
        <f>IF(AND('Mapa final'!$Y$47="Media",'Mapa final'!$AA$47="Mayor"),CONCATENATE("R7C",'Mapa final'!$O$47),"")</f>
        <v/>
      </c>
      <c r="AD32" s="52" t="str">
        <f>IF(AND('Mapa final'!$Y$48="Media",'Mapa final'!$AA$48="Mayor"),CONCATENATE("R7C",'Mapa final'!$O$48),"")</f>
        <v/>
      </c>
      <c r="AE32" s="52" t="str">
        <f>IF(AND('Mapa final'!$Y$49="Media",'Mapa final'!$AA$49="Mayor"),CONCATENATE("R7C",'Mapa final'!$O$49),"")</f>
        <v/>
      </c>
      <c r="AF32" s="52" t="str">
        <f>IF(AND('Mapa final'!$Y$50="Media",'Mapa final'!$AA$50="Mayor"),CONCATENATE("R7C",'Mapa final'!$O$50),"")</f>
        <v/>
      </c>
      <c r="AG32" s="53" t="str">
        <f>IF(AND('Mapa final'!$Y$51="Media",'Mapa final'!$AA$51="Mayor"),CONCATENATE("R7C",'Mapa final'!$O$51),"")</f>
        <v/>
      </c>
      <c r="AH32" s="54" t="str">
        <f ca="1">IF(AND('Mapa final'!$Y$46="Media",'Mapa final'!$AA$46="Catastrófico"),CONCATENATE("R7C",'Mapa final'!$O$46),"")</f>
        <v/>
      </c>
      <c r="AI32" s="55" t="str">
        <f>IF(AND('Mapa final'!$Y$47="Media",'Mapa final'!$AA$47="Catastrófico"),CONCATENATE("R7C",'Mapa final'!$O$47),"")</f>
        <v/>
      </c>
      <c r="AJ32" s="55" t="str">
        <f>IF(AND('Mapa final'!$Y$48="Media",'Mapa final'!$AA$48="Catastrófico"),CONCATENATE("R7C",'Mapa final'!$O$48),"")</f>
        <v/>
      </c>
      <c r="AK32" s="55" t="str">
        <f>IF(AND('Mapa final'!$Y$49="Media",'Mapa final'!$AA$49="Catastrófico"),CONCATENATE("R7C",'Mapa final'!$O$49),"")</f>
        <v/>
      </c>
      <c r="AL32" s="55" t="str">
        <f>IF(AND('Mapa final'!$Y$50="Media",'Mapa final'!$AA$50="Catastrófico"),CONCATENATE("R7C",'Mapa final'!$O$50),"")</f>
        <v/>
      </c>
      <c r="AM32" s="56" t="str">
        <f>IF(AND('Mapa final'!$Y$51="Media",'Mapa final'!$AA$51="Catastrófico"),CONCATENATE("R7C",'Mapa final'!$O$51),"")</f>
        <v/>
      </c>
      <c r="AN32" s="82"/>
      <c r="AO32" s="338"/>
      <c r="AP32" s="339"/>
      <c r="AQ32" s="339"/>
      <c r="AR32" s="339"/>
      <c r="AS32" s="339"/>
      <c r="AT32" s="340"/>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210"/>
      <c r="C33" s="210"/>
      <c r="D33" s="211"/>
      <c r="E33" s="309"/>
      <c r="F33" s="308"/>
      <c r="G33" s="308"/>
      <c r="H33" s="308"/>
      <c r="I33" s="324"/>
      <c r="J33" s="66" t="str">
        <f ca="1">IF(AND('Mapa final'!$Y$52="Media",'Mapa final'!$AA$52="Leve"),CONCATENATE("R8C",'Mapa final'!$O$52),"")</f>
        <v/>
      </c>
      <c r="K33" s="67" t="str">
        <f>IF(AND('Mapa final'!$Y$53="Media",'Mapa final'!$AA$53="Leve"),CONCATENATE("R8C",'Mapa final'!$O$53),"")</f>
        <v/>
      </c>
      <c r="L33" s="67" t="str">
        <f>IF(AND('Mapa final'!$Y$54="Media",'Mapa final'!$AA$54="Leve"),CONCATENATE("R8C",'Mapa final'!$O$54),"")</f>
        <v/>
      </c>
      <c r="M33" s="67" t="str">
        <f>IF(AND('Mapa final'!$Y$55="Media",'Mapa final'!$AA$55="Leve"),CONCATENATE("R8C",'Mapa final'!$O$55),"")</f>
        <v/>
      </c>
      <c r="N33" s="67" t="str">
        <f>IF(AND('Mapa final'!$Y$56="Media",'Mapa final'!$AA$56="Leve"),CONCATENATE("R8C",'Mapa final'!$O$56),"")</f>
        <v/>
      </c>
      <c r="O33" s="68" t="str">
        <f>IF(AND('Mapa final'!$Y$57="Media",'Mapa final'!$AA$57="Leve"),CONCATENATE("R8C",'Mapa final'!$O$57),"")</f>
        <v/>
      </c>
      <c r="P33" s="66" t="str">
        <f ca="1">IF(AND('Mapa final'!$Y$52="Media",'Mapa final'!$AA$52="Menor"),CONCATENATE("R8C",'Mapa final'!$O$52),"")</f>
        <v/>
      </c>
      <c r="Q33" s="67" t="str">
        <f>IF(AND('Mapa final'!$Y$53="Media",'Mapa final'!$AA$53="Menor"),CONCATENATE("R8C",'Mapa final'!$O$53),"")</f>
        <v/>
      </c>
      <c r="R33" s="67" t="str">
        <f>IF(AND('Mapa final'!$Y$54="Media",'Mapa final'!$AA$54="Menor"),CONCATENATE("R8C",'Mapa final'!$O$54),"")</f>
        <v/>
      </c>
      <c r="S33" s="67" t="str">
        <f>IF(AND('Mapa final'!$Y$55="Media",'Mapa final'!$AA$55="Menor"),CONCATENATE("R8C",'Mapa final'!$O$55),"")</f>
        <v/>
      </c>
      <c r="T33" s="67" t="str">
        <f>IF(AND('Mapa final'!$Y$56="Media",'Mapa final'!$AA$56="Menor"),CONCATENATE("R8C",'Mapa final'!$O$56),"")</f>
        <v/>
      </c>
      <c r="U33" s="68" t="str">
        <f>IF(AND('Mapa final'!$Y$57="Media",'Mapa final'!$AA$57="Menor"),CONCATENATE("R8C",'Mapa final'!$O$57),"")</f>
        <v/>
      </c>
      <c r="V33" s="66" t="str">
        <f ca="1">IF(AND('Mapa final'!$Y$52="Media",'Mapa final'!$AA$52="Moderado"),CONCATENATE("R8C",'Mapa final'!$O$52),"")</f>
        <v/>
      </c>
      <c r="W33" s="67" t="str">
        <f>IF(AND('Mapa final'!$Y$53="Media",'Mapa final'!$AA$53="Moderado"),CONCATENATE("R8C",'Mapa final'!$O$53),"")</f>
        <v/>
      </c>
      <c r="X33" s="67" t="str">
        <f>IF(AND('Mapa final'!$Y$54="Media",'Mapa final'!$AA$54="Moderado"),CONCATENATE("R8C",'Mapa final'!$O$54),"")</f>
        <v/>
      </c>
      <c r="Y33" s="67" t="str">
        <f>IF(AND('Mapa final'!$Y$55="Media",'Mapa final'!$AA$55="Moderado"),CONCATENATE("R8C",'Mapa final'!$O$55),"")</f>
        <v/>
      </c>
      <c r="Z33" s="67" t="str">
        <f>IF(AND('Mapa final'!$Y$56="Media",'Mapa final'!$AA$56="Moderado"),CONCATENATE("R8C",'Mapa final'!$O$56),"")</f>
        <v/>
      </c>
      <c r="AA33" s="68" t="str">
        <f>IF(AND('Mapa final'!$Y$57="Media",'Mapa final'!$AA$57="Moderado"),CONCATENATE("R8C",'Mapa final'!$O$57),"")</f>
        <v/>
      </c>
      <c r="AB33" s="51" t="str">
        <f ca="1">IF(AND('Mapa final'!$Y$52="Media",'Mapa final'!$AA$52="Mayor"),CONCATENATE("R8C",'Mapa final'!$O$52),"")</f>
        <v/>
      </c>
      <c r="AC33" s="52" t="str">
        <f>IF(AND('Mapa final'!$Y$53="Media",'Mapa final'!$AA$53="Mayor"),CONCATENATE("R8C",'Mapa final'!$O$53),"")</f>
        <v/>
      </c>
      <c r="AD33" s="52" t="str">
        <f>IF(AND('Mapa final'!$Y$54="Media",'Mapa final'!$AA$54="Mayor"),CONCATENATE("R8C",'Mapa final'!$O$54),"")</f>
        <v/>
      </c>
      <c r="AE33" s="52" t="str">
        <f>IF(AND('Mapa final'!$Y$55="Media",'Mapa final'!$AA$55="Mayor"),CONCATENATE("R8C",'Mapa final'!$O$55),"")</f>
        <v/>
      </c>
      <c r="AF33" s="52" t="str">
        <f>IF(AND('Mapa final'!$Y$56="Media",'Mapa final'!$AA$56="Mayor"),CONCATENATE("R8C",'Mapa final'!$O$56),"")</f>
        <v/>
      </c>
      <c r="AG33" s="53" t="str">
        <f>IF(AND('Mapa final'!$Y$57="Media",'Mapa final'!$AA$57="Mayor"),CONCATENATE("R8C",'Mapa final'!$O$57),"")</f>
        <v/>
      </c>
      <c r="AH33" s="54" t="str">
        <f ca="1">IF(AND('Mapa final'!$Y$52="Media",'Mapa final'!$AA$52="Catastrófico"),CONCATENATE("R8C",'Mapa final'!$O$52),"")</f>
        <v/>
      </c>
      <c r="AI33" s="55" t="str">
        <f>IF(AND('Mapa final'!$Y$53="Media",'Mapa final'!$AA$53="Catastrófico"),CONCATENATE("R8C",'Mapa final'!$O$53),"")</f>
        <v/>
      </c>
      <c r="AJ33" s="55" t="str">
        <f>IF(AND('Mapa final'!$Y$54="Media",'Mapa final'!$AA$54="Catastrófico"),CONCATENATE("R8C",'Mapa final'!$O$54),"")</f>
        <v/>
      </c>
      <c r="AK33" s="55" t="str">
        <f>IF(AND('Mapa final'!$Y$55="Media",'Mapa final'!$AA$55="Catastrófico"),CONCATENATE("R8C",'Mapa final'!$O$55),"")</f>
        <v/>
      </c>
      <c r="AL33" s="55" t="str">
        <f>IF(AND('Mapa final'!$Y$56="Media",'Mapa final'!$AA$56="Catastrófico"),CONCATENATE("R8C",'Mapa final'!$O$56),"")</f>
        <v/>
      </c>
      <c r="AM33" s="56" t="str">
        <f>IF(AND('Mapa final'!$Y$57="Media",'Mapa final'!$AA$57="Catastrófico"),CONCATENATE("R8C",'Mapa final'!$O$57),"")</f>
        <v/>
      </c>
      <c r="AN33" s="82"/>
      <c r="AO33" s="338"/>
      <c r="AP33" s="339"/>
      <c r="AQ33" s="339"/>
      <c r="AR33" s="339"/>
      <c r="AS33" s="339"/>
      <c r="AT33" s="340"/>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210"/>
      <c r="C34" s="210"/>
      <c r="D34" s="211"/>
      <c r="E34" s="309"/>
      <c r="F34" s="308"/>
      <c r="G34" s="308"/>
      <c r="H34" s="308"/>
      <c r="I34" s="324"/>
      <c r="J34" s="66" t="str">
        <f>IF(AND('Mapa final'!$Y$58="Media",'Mapa final'!$AA$58="Leve"),CONCATENATE("R9C",'Mapa final'!$O$58),"")</f>
        <v/>
      </c>
      <c r="K34" s="67" t="str">
        <f>IF(AND('Mapa final'!$Y$59="Media",'Mapa final'!$AA$59="Leve"),CONCATENATE("R9C",'Mapa final'!$O$59),"")</f>
        <v/>
      </c>
      <c r="L34" s="67" t="str">
        <f>IF(AND('Mapa final'!$Y$60="Media",'Mapa final'!$AA$60="Leve"),CONCATENATE("R9C",'Mapa final'!$O$60),"")</f>
        <v/>
      </c>
      <c r="M34" s="67" t="str">
        <f>IF(AND('Mapa final'!$Y$61="Media",'Mapa final'!$AA$61="Leve"),CONCATENATE("R9C",'Mapa final'!$O$61),"")</f>
        <v/>
      </c>
      <c r="N34" s="67" t="str">
        <f>IF(AND('Mapa final'!$Y$62="Media",'Mapa final'!$AA$62="Leve"),CONCATENATE("R9C",'Mapa final'!$O$62),"")</f>
        <v/>
      </c>
      <c r="O34" s="68" t="str">
        <f>IF(AND('Mapa final'!$Y$63="Media",'Mapa final'!$AA$63="Leve"),CONCATENATE("R9C",'Mapa final'!$O$63),"")</f>
        <v/>
      </c>
      <c r="P34" s="66" t="str">
        <f>IF(AND('Mapa final'!$Y$58="Media",'Mapa final'!$AA$58="Menor"),CONCATENATE("R9C",'Mapa final'!$O$58),"")</f>
        <v/>
      </c>
      <c r="Q34" s="67" t="str">
        <f>IF(AND('Mapa final'!$Y$59="Media",'Mapa final'!$AA$59="Menor"),CONCATENATE("R9C",'Mapa final'!$O$59),"")</f>
        <v/>
      </c>
      <c r="R34" s="67" t="str">
        <f>IF(AND('Mapa final'!$Y$60="Media",'Mapa final'!$AA$60="Menor"),CONCATENATE("R9C",'Mapa final'!$O$60),"")</f>
        <v/>
      </c>
      <c r="S34" s="67" t="str">
        <f>IF(AND('Mapa final'!$Y$61="Media",'Mapa final'!$AA$61="Menor"),CONCATENATE("R9C",'Mapa final'!$O$61),"")</f>
        <v/>
      </c>
      <c r="T34" s="67" t="str">
        <f>IF(AND('Mapa final'!$Y$62="Media",'Mapa final'!$AA$62="Menor"),CONCATENATE("R9C",'Mapa final'!$O$62),"")</f>
        <v/>
      </c>
      <c r="U34" s="68" t="str">
        <f>IF(AND('Mapa final'!$Y$63="Media",'Mapa final'!$AA$63="Menor"),CONCATENATE("R9C",'Mapa final'!$O$63),"")</f>
        <v/>
      </c>
      <c r="V34" s="66" t="str">
        <f>IF(AND('Mapa final'!$Y$58="Media",'Mapa final'!$AA$58="Moderado"),CONCATENATE("R9C",'Mapa final'!$O$58),"")</f>
        <v/>
      </c>
      <c r="W34" s="67" t="str">
        <f>IF(AND('Mapa final'!$Y$59="Media",'Mapa final'!$AA$59="Moderado"),CONCATENATE("R9C",'Mapa final'!$O$59),"")</f>
        <v/>
      </c>
      <c r="X34" s="67" t="str">
        <f>IF(AND('Mapa final'!$Y$60="Media",'Mapa final'!$AA$60="Moderado"),CONCATENATE("R9C",'Mapa final'!$O$60),"")</f>
        <v/>
      </c>
      <c r="Y34" s="67" t="str">
        <f>IF(AND('Mapa final'!$Y$61="Media",'Mapa final'!$AA$61="Moderado"),CONCATENATE("R9C",'Mapa final'!$O$61),"")</f>
        <v/>
      </c>
      <c r="Z34" s="67" t="str">
        <f>IF(AND('Mapa final'!$Y$62="Media",'Mapa final'!$AA$62="Moderado"),CONCATENATE("R9C",'Mapa final'!$O$62),"")</f>
        <v/>
      </c>
      <c r="AA34" s="68" t="str">
        <f>IF(AND('Mapa final'!$Y$63="Media",'Mapa final'!$AA$63="Moderado"),CONCATENATE("R9C",'Mapa final'!$O$63),"")</f>
        <v/>
      </c>
      <c r="AB34" s="51" t="str">
        <f>IF(AND('Mapa final'!$Y$58="Media",'Mapa final'!$AA$58="Mayor"),CONCATENATE("R9C",'Mapa final'!$O$58),"")</f>
        <v/>
      </c>
      <c r="AC34" s="52" t="str">
        <f>IF(AND('Mapa final'!$Y$59="Media",'Mapa final'!$AA$59="Mayor"),CONCATENATE("R9C",'Mapa final'!$O$59),"")</f>
        <v/>
      </c>
      <c r="AD34" s="52" t="str">
        <f>IF(AND('Mapa final'!$Y$60="Media",'Mapa final'!$AA$60="Mayor"),CONCATENATE("R9C",'Mapa final'!$O$60),"")</f>
        <v/>
      </c>
      <c r="AE34" s="52" t="str">
        <f>IF(AND('Mapa final'!$Y$61="Media",'Mapa final'!$AA$61="Mayor"),CONCATENATE("R9C",'Mapa final'!$O$61),"")</f>
        <v/>
      </c>
      <c r="AF34" s="52" t="str">
        <f>IF(AND('Mapa final'!$Y$62="Media",'Mapa final'!$AA$62="Mayor"),CONCATENATE("R9C",'Mapa final'!$O$62),"")</f>
        <v/>
      </c>
      <c r="AG34" s="53" t="str">
        <f>IF(AND('Mapa final'!$Y$63="Media",'Mapa final'!$AA$63="Mayor"),CONCATENATE("R9C",'Mapa final'!$O$63),"")</f>
        <v/>
      </c>
      <c r="AH34" s="54" t="str">
        <f>IF(AND('Mapa final'!$Y$58="Media",'Mapa final'!$AA$58="Catastrófico"),CONCATENATE("R9C",'Mapa final'!$O$58),"")</f>
        <v/>
      </c>
      <c r="AI34" s="55" t="str">
        <f>IF(AND('Mapa final'!$Y$59="Media",'Mapa final'!$AA$59="Catastrófico"),CONCATENATE("R9C",'Mapa final'!$O$59),"")</f>
        <v/>
      </c>
      <c r="AJ34" s="55" t="str">
        <f>IF(AND('Mapa final'!$Y$60="Media",'Mapa final'!$AA$60="Catastrófico"),CONCATENATE("R9C",'Mapa final'!$O$60),"")</f>
        <v/>
      </c>
      <c r="AK34" s="55" t="str">
        <f>IF(AND('Mapa final'!$Y$61="Media",'Mapa final'!$AA$61="Catastrófico"),CONCATENATE("R9C",'Mapa final'!$O$61),"")</f>
        <v/>
      </c>
      <c r="AL34" s="55" t="str">
        <f>IF(AND('Mapa final'!$Y$62="Media",'Mapa final'!$AA$62="Catastrófico"),CONCATENATE("R9C",'Mapa final'!$O$62),"")</f>
        <v/>
      </c>
      <c r="AM34" s="56" t="str">
        <f>IF(AND('Mapa final'!$Y$63="Media",'Mapa final'!$AA$63="Catastrófico"),CONCATENATE("R9C",'Mapa final'!$O$63),"")</f>
        <v/>
      </c>
      <c r="AN34" s="82"/>
      <c r="AO34" s="338"/>
      <c r="AP34" s="339"/>
      <c r="AQ34" s="339"/>
      <c r="AR34" s="339"/>
      <c r="AS34" s="339"/>
      <c r="AT34" s="340"/>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210"/>
      <c r="C35" s="210"/>
      <c r="D35" s="211"/>
      <c r="E35" s="310"/>
      <c r="F35" s="311"/>
      <c r="G35" s="311"/>
      <c r="H35" s="311"/>
      <c r="I35" s="325"/>
      <c r="J35" s="66" t="str">
        <f>IF(AND('Mapa final'!$Y$64="Media",'Mapa final'!$AA$64="Leve"),CONCATENATE("R10C",'Mapa final'!$O$64),"")</f>
        <v/>
      </c>
      <c r="K35" s="67" t="str">
        <f>IF(AND('Mapa final'!$Y$65="Media",'Mapa final'!$AA$65="Leve"),CONCATENATE("R10C",'Mapa final'!$O$65),"")</f>
        <v/>
      </c>
      <c r="L35" s="67" t="str">
        <f>IF(AND('Mapa final'!$Y$66="Media",'Mapa final'!$AA$66="Leve"),CONCATENATE("R10C",'Mapa final'!$O$66),"")</f>
        <v/>
      </c>
      <c r="M35" s="67" t="str">
        <f>IF(AND('Mapa final'!$Y$67="Media",'Mapa final'!$AA$67="Leve"),CONCATENATE("R10C",'Mapa final'!$O$67),"")</f>
        <v/>
      </c>
      <c r="N35" s="67" t="str">
        <f>IF(AND('Mapa final'!$Y$68="Media",'Mapa final'!$AA$68="Leve"),CONCATENATE("R10C",'Mapa final'!$O$68),"")</f>
        <v/>
      </c>
      <c r="O35" s="68" t="str">
        <f>IF(AND('Mapa final'!$Y$69="Media",'Mapa final'!$AA$69="Leve"),CONCATENATE("R10C",'Mapa final'!$O$69),"")</f>
        <v/>
      </c>
      <c r="P35" s="66" t="str">
        <f>IF(AND('Mapa final'!$Y$64="Media",'Mapa final'!$AA$64="Menor"),CONCATENATE("R10C",'Mapa final'!$O$64),"")</f>
        <v/>
      </c>
      <c r="Q35" s="67" t="str">
        <f>IF(AND('Mapa final'!$Y$65="Media",'Mapa final'!$AA$65="Menor"),CONCATENATE("R10C",'Mapa final'!$O$65),"")</f>
        <v/>
      </c>
      <c r="R35" s="67" t="str">
        <f>IF(AND('Mapa final'!$Y$66="Media",'Mapa final'!$AA$66="Menor"),CONCATENATE("R10C",'Mapa final'!$O$66),"")</f>
        <v/>
      </c>
      <c r="S35" s="67" t="str">
        <f>IF(AND('Mapa final'!$Y$67="Media",'Mapa final'!$AA$67="Menor"),CONCATENATE("R10C",'Mapa final'!$O$67),"")</f>
        <v/>
      </c>
      <c r="T35" s="67" t="str">
        <f>IF(AND('Mapa final'!$Y$68="Media",'Mapa final'!$AA$68="Menor"),CONCATENATE("R10C",'Mapa final'!$O$68),"")</f>
        <v/>
      </c>
      <c r="U35" s="68" t="str">
        <f>IF(AND('Mapa final'!$Y$69="Media",'Mapa final'!$AA$69="Menor"),CONCATENATE("R10C",'Mapa final'!$O$69),"")</f>
        <v/>
      </c>
      <c r="V35" s="66" t="str">
        <f>IF(AND('Mapa final'!$Y$64="Media",'Mapa final'!$AA$64="Moderado"),CONCATENATE("R10C",'Mapa final'!$O$64),"")</f>
        <v/>
      </c>
      <c r="W35" s="67" t="str">
        <f>IF(AND('Mapa final'!$Y$65="Media",'Mapa final'!$AA$65="Moderado"),CONCATENATE("R10C",'Mapa final'!$O$65),"")</f>
        <v/>
      </c>
      <c r="X35" s="67" t="str">
        <f>IF(AND('Mapa final'!$Y$66="Media",'Mapa final'!$AA$66="Moderado"),CONCATENATE("R10C",'Mapa final'!$O$66),"")</f>
        <v/>
      </c>
      <c r="Y35" s="67" t="str">
        <f>IF(AND('Mapa final'!$Y$67="Media",'Mapa final'!$AA$67="Moderado"),CONCATENATE("R10C",'Mapa final'!$O$67),"")</f>
        <v/>
      </c>
      <c r="Z35" s="67" t="str">
        <f>IF(AND('Mapa final'!$Y$68="Media",'Mapa final'!$AA$68="Moderado"),CONCATENATE("R10C",'Mapa final'!$O$68),"")</f>
        <v/>
      </c>
      <c r="AA35" s="68" t="str">
        <f>IF(AND('Mapa final'!$Y$69="Media",'Mapa final'!$AA$69="Moderado"),CONCATENATE("R10C",'Mapa final'!$O$69),"")</f>
        <v/>
      </c>
      <c r="AB35" s="57" t="str">
        <f>IF(AND('Mapa final'!$Y$64="Media",'Mapa final'!$AA$64="Mayor"),CONCATENATE("R10C",'Mapa final'!$O$64),"")</f>
        <v/>
      </c>
      <c r="AC35" s="58" t="str">
        <f>IF(AND('Mapa final'!$Y$65="Media",'Mapa final'!$AA$65="Mayor"),CONCATENATE("R10C",'Mapa final'!$O$65),"")</f>
        <v/>
      </c>
      <c r="AD35" s="58" t="str">
        <f>IF(AND('Mapa final'!$Y$66="Media",'Mapa final'!$AA$66="Mayor"),CONCATENATE("R10C",'Mapa final'!$O$66),"")</f>
        <v/>
      </c>
      <c r="AE35" s="58" t="str">
        <f>IF(AND('Mapa final'!$Y$67="Media",'Mapa final'!$AA$67="Mayor"),CONCATENATE("R10C",'Mapa final'!$O$67),"")</f>
        <v/>
      </c>
      <c r="AF35" s="58" t="str">
        <f>IF(AND('Mapa final'!$Y$68="Media",'Mapa final'!$AA$68="Mayor"),CONCATENATE("R10C",'Mapa final'!$O$68),"")</f>
        <v/>
      </c>
      <c r="AG35" s="59" t="str">
        <f>IF(AND('Mapa final'!$Y$69="Media",'Mapa final'!$AA$69="Mayor"),CONCATENATE("R10C",'Mapa final'!$O$69),"")</f>
        <v/>
      </c>
      <c r="AH35" s="60" t="str">
        <f>IF(AND('Mapa final'!$Y$64="Media",'Mapa final'!$AA$64="Catastrófico"),CONCATENATE("R10C",'Mapa final'!$O$64),"")</f>
        <v/>
      </c>
      <c r="AI35" s="61" t="str">
        <f>IF(AND('Mapa final'!$Y$65="Media",'Mapa final'!$AA$65="Catastrófico"),CONCATENATE("R10C",'Mapa final'!$O$65),"")</f>
        <v/>
      </c>
      <c r="AJ35" s="61" t="str">
        <f>IF(AND('Mapa final'!$Y$66="Media",'Mapa final'!$AA$66="Catastrófico"),CONCATENATE("R10C",'Mapa final'!$O$66),"")</f>
        <v/>
      </c>
      <c r="AK35" s="61" t="str">
        <f>IF(AND('Mapa final'!$Y$67="Media",'Mapa final'!$AA$67="Catastrófico"),CONCATENATE("R10C",'Mapa final'!$O$67),"")</f>
        <v/>
      </c>
      <c r="AL35" s="61" t="str">
        <f>IF(AND('Mapa final'!$Y$68="Media",'Mapa final'!$AA$68="Catastrófico"),CONCATENATE("R10C",'Mapa final'!$O$68),"")</f>
        <v/>
      </c>
      <c r="AM35" s="62" t="str">
        <f>IF(AND('Mapa final'!$Y$69="Media",'Mapa final'!$AA$69="Catastrófico"),CONCATENATE("R10C",'Mapa final'!$O$69),"")</f>
        <v/>
      </c>
      <c r="AN35" s="82"/>
      <c r="AO35" s="341"/>
      <c r="AP35" s="342"/>
      <c r="AQ35" s="342"/>
      <c r="AR35" s="342"/>
      <c r="AS35" s="342"/>
      <c r="AT35" s="343"/>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210"/>
      <c r="C36" s="210"/>
      <c r="D36" s="211"/>
      <c r="E36" s="305" t="s">
        <v>114</v>
      </c>
      <c r="F36" s="306"/>
      <c r="G36" s="306"/>
      <c r="H36" s="306"/>
      <c r="I36" s="306"/>
      <c r="J36" s="72" t="str">
        <f ca="1">IF(AND('Mapa final'!$Y$10="Baja",'Mapa final'!$AA$10="Leve"),CONCATENATE("R1C",'Mapa final'!$O$10),"")</f>
        <v/>
      </c>
      <c r="K36" s="73" t="str">
        <f ca="1">IF(AND('Mapa final'!$Y$11="Baja",'Mapa final'!$AA$11="Leve"),CONCATENATE("R1C",'Mapa final'!$O$11),"")</f>
        <v/>
      </c>
      <c r="L36" s="73" t="str">
        <f>IF(AND('Mapa final'!$Y$12="Baja",'Mapa final'!$AA$12="Leve"),CONCATENATE("R1C",'Mapa final'!$O$12),"")</f>
        <v/>
      </c>
      <c r="M36" s="73" t="str">
        <f>IF(AND('Mapa final'!$Y$13="Baja",'Mapa final'!$AA$13="Leve"),CONCATENATE("R1C",'Mapa final'!$O$13),"")</f>
        <v/>
      </c>
      <c r="N36" s="73" t="str">
        <f>IF(AND('Mapa final'!$Y$14="Baja",'Mapa final'!$AA$14="Leve"),CONCATENATE("R1C",'Mapa final'!$O$14),"")</f>
        <v/>
      </c>
      <c r="O36" s="74" t="str">
        <f>IF(AND('Mapa final'!$Y$15="Baja",'Mapa final'!$AA$15="Leve"),CONCATENATE("R1C",'Mapa final'!$O$15),"")</f>
        <v/>
      </c>
      <c r="P36" s="63" t="str">
        <f ca="1">IF(AND('Mapa final'!$Y$10="Baja",'Mapa final'!$AA$10="Menor"),CONCATENATE("R1C",'Mapa final'!$O$10),"")</f>
        <v/>
      </c>
      <c r="Q36" s="64" t="str">
        <f ca="1">IF(AND('Mapa final'!$Y$11="Baja",'Mapa final'!$AA$11="Menor"),CONCATENATE("R1C",'Mapa final'!$O$11),"")</f>
        <v/>
      </c>
      <c r="R36" s="64" t="str">
        <f>IF(AND('Mapa final'!$Y$12="Baja",'Mapa final'!$AA$12="Menor"),CONCATENATE("R1C",'Mapa final'!$O$12),"")</f>
        <v/>
      </c>
      <c r="S36" s="64" t="str">
        <f>IF(AND('Mapa final'!$Y$13="Baja",'Mapa final'!$AA$13="Menor"),CONCATENATE("R1C",'Mapa final'!$O$13),"")</f>
        <v/>
      </c>
      <c r="T36" s="64" t="str">
        <f>IF(AND('Mapa final'!$Y$14="Baja",'Mapa final'!$AA$14="Menor"),CONCATENATE("R1C",'Mapa final'!$O$14),"")</f>
        <v/>
      </c>
      <c r="U36" s="65" t="str">
        <f>IF(AND('Mapa final'!$Y$15="Baja",'Mapa final'!$AA$15="Menor"),CONCATENATE("R1C",'Mapa final'!$O$15),"")</f>
        <v/>
      </c>
      <c r="V36" s="63" t="str">
        <f ca="1">IF(AND('Mapa final'!$Y$10="Baja",'Mapa final'!$AA$10="Moderado"),CONCATENATE("R1C",'Mapa final'!$O$10),"")</f>
        <v/>
      </c>
      <c r="W36" s="64" t="str">
        <f ca="1">IF(AND('Mapa final'!$Y$11="Baja",'Mapa final'!$AA$11="Moderado"),CONCATENATE("R1C",'Mapa final'!$O$11),"")</f>
        <v/>
      </c>
      <c r="X36" s="64" t="str">
        <f>IF(AND('Mapa final'!$Y$12="Baja",'Mapa final'!$AA$12="Moderado"),CONCATENATE("R1C",'Mapa final'!$O$12),"")</f>
        <v/>
      </c>
      <c r="Y36" s="64" t="str">
        <f>IF(AND('Mapa final'!$Y$13="Baja",'Mapa final'!$AA$13="Moderado"),CONCATENATE("R1C",'Mapa final'!$O$13),"")</f>
        <v/>
      </c>
      <c r="Z36" s="64" t="str">
        <f>IF(AND('Mapa final'!$Y$14="Baja",'Mapa final'!$AA$14="Moderado"),CONCATENATE("R1C",'Mapa final'!$O$14),"")</f>
        <v/>
      </c>
      <c r="AA36" s="65" t="str">
        <f>IF(AND('Mapa final'!$Y$15="Baja",'Mapa final'!$AA$15="Moderado"),CONCATENATE("R1C",'Mapa final'!$O$15),"")</f>
        <v/>
      </c>
      <c r="AB36" s="45" t="str">
        <f ca="1">IF(AND('Mapa final'!$Y$10="Baja",'Mapa final'!$AA$10="Mayor"),CONCATENATE("R1C",'Mapa final'!$O$10),"")</f>
        <v>R1C1</v>
      </c>
      <c r="AC36" s="46" t="str">
        <f ca="1">IF(AND('Mapa final'!$Y$11="Baja",'Mapa final'!$AA$11="Mayor"),CONCATENATE("R1C",'Mapa final'!$O$11),"")</f>
        <v>R1C2</v>
      </c>
      <c r="AD36" s="46" t="str">
        <f>IF(AND('Mapa final'!$Y$12="Baja",'Mapa final'!$AA$12="Mayor"),CONCATENATE("R1C",'Mapa final'!$O$12),"")</f>
        <v/>
      </c>
      <c r="AE36" s="46" t="str">
        <f>IF(AND('Mapa final'!$Y$13="Baja",'Mapa final'!$AA$13="Mayor"),CONCATENATE("R1C",'Mapa final'!$O$13),"")</f>
        <v/>
      </c>
      <c r="AF36" s="46" t="str">
        <f>IF(AND('Mapa final'!$Y$14="Baja",'Mapa final'!$AA$14="Mayor"),CONCATENATE("R1C",'Mapa final'!$O$14),"")</f>
        <v/>
      </c>
      <c r="AG36" s="47" t="str">
        <f>IF(AND('Mapa final'!$Y$15="Baja",'Mapa final'!$AA$15="Mayor"),CONCATENATE("R1C",'Mapa final'!$O$15),"")</f>
        <v/>
      </c>
      <c r="AH36" s="48" t="str">
        <f ca="1">IF(AND('Mapa final'!$Y$10="Baja",'Mapa final'!$AA$10="Catastrófico"),CONCATENATE("R1C",'Mapa final'!$O$10),"")</f>
        <v/>
      </c>
      <c r="AI36" s="49" t="str">
        <f ca="1">IF(AND('Mapa final'!$Y$11="Baja",'Mapa final'!$AA$11="Catastrófico"),CONCATENATE("R1C",'Mapa final'!$O$11),"")</f>
        <v/>
      </c>
      <c r="AJ36" s="49" t="str">
        <f>IF(AND('Mapa final'!$Y$12="Baja",'Mapa final'!$AA$12="Catastrófico"),CONCATENATE("R1C",'Mapa final'!$O$12),"")</f>
        <v/>
      </c>
      <c r="AK36" s="49" t="str">
        <f>IF(AND('Mapa final'!$Y$13="Baja",'Mapa final'!$AA$13="Catastrófico"),CONCATENATE("R1C",'Mapa final'!$O$13),"")</f>
        <v/>
      </c>
      <c r="AL36" s="49" t="str">
        <f>IF(AND('Mapa final'!$Y$14="Baja",'Mapa final'!$AA$14="Catastrófico"),CONCATENATE("R1C",'Mapa final'!$O$14),"")</f>
        <v/>
      </c>
      <c r="AM36" s="50" t="str">
        <f>IF(AND('Mapa final'!$Y$15="Baja",'Mapa final'!$AA$15="Catastrófico"),CONCATENATE("R1C",'Mapa final'!$O$15),"")</f>
        <v/>
      </c>
      <c r="AN36" s="82"/>
      <c r="AO36" s="326" t="s">
        <v>82</v>
      </c>
      <c r="AP36" s="327"/>
      <c r="AQ36" s="327"/>
      <c r="AR36" s="327"/>
      <c r="AS36" s="327"/>
      <c r="AT36" s="328"/>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210"/>
      <c r="C37" s="210"/>
      <c r="D37" s="211"/>
      <c r="E37" s="307"/>
      <c r="F37" s="308"/>
      <c r="G37" s="308"/>
      <c r="H37" s="308"/>
      <c r="I37" s="308"/>
      <c r="J37" s="75" t="str">
        <f ca="1">IF(AND('Mapa final'!$Y$16="Baja",'Mapa final'!$AA$16="Leve"),CONCATENATE("R2C",'Mapa final'!$O$16),"")</f>
        <v/>
      </c>
      <c r="K37" s="76" t="str">
        <f ca="1">IF(AND('Mapa final'!$Y$17="Baja",'Mapa final'!$AA$17="Leve"),CONCATENATE("R2C",'Mapa final'!$O$17),"")</f>
        <v/>
      </c>
      <c r="L37" s="76" t="str">
        <f ca="1">IF(AND('Mapa final'!$Y$18="Baja",'Mapa final'!$AA$18="Leve"),CONCATENATE("R2C",'Mapa final'!$O$18),"")</f>
        <v/>
      </c>
      <c r="M37" s="76" t="str">
        <f>IF(AND('Mapa final'!$Y$19="Baja",'Mapa final'!$AA$19="Leve"),CONCATENATE("R2C",'Mapa final'!$O$19),"")</f>
        <v/>
      </c>
      <c r="N37" s="76" t="str">
        <f>IF(AND('Mapa final'!$Y$20="Baja",'Mapa final'!$AA$20="Leve"),CONCATENATE("R2C",'Mapa final'!$O$20),"")</f>
        <v/>
      </c>
      <c r="O37" s="77" t="str">
        <f>IF(AND('Mapa final'!$Y$21="Baja",'Mapa final'!$AA$21="Leve"),CONCATENATE("R2C",'Mapa final'!$O$21),"")</f>
        <v/>
      </c>
      <c r="P37" s="66" t="str">
        <f ca="1">IF(AND('Mapa final'!$Y$16="Baja",'Mapa final'!$AA$16="Menor"),CONCATENATE("R2C",'Mapa final'!$O$16),"")</f>
        <v/>
      </c>
      <c r="Q37" s="67" t="str">
        <f ca="1">IF(AND('Mapa final'!$Y$17="Baja",'Mapa final'!$AA$17="Menor"),CONCATENATE("R2C",'Mapa final'!$O$17),"")</f>
        <v/>
      </c>
      <c r="R37" s="67" t="str">
        <f ca="1">IF(AND('Mapa final'!$Y$18="Baja",'Mapa final'!$AA$18="Menor"),CONCATENATE("R2C",'Mapa final'!$O$18),"")</f>
        <v/>
      </c>
      <c r="S37" s="67" t="str">
        <f>IF(AND('Mapa final'!$Y$19="Baja",'Mapa final'!$AA$19="Menor"),CONCATENATE("R2C",'Mapa final'!$O$19),"")</f>
        <v/>
      </c>
      <c r="T37" s="67" t="str">
        <f>IF(AND('Mapa final'!$Y$20="Baja",'Mapa final'!$AA$20="Menor"),CONCATENATE("R2C",'Mapa final'!$O$20),"")</f>
        <v/>
      </c>
      <c r="U37" s="68" t="str">
        <f>IF(AND('Mapa final'!$Y$21="Baja",'Mapa final'!$AA$21="Menor"),CONCATENATE("R2C",'Mapa final'!$O$21),"")</f>
        <v/>
      </c>
      <c r="V37" s="66" t="str">
        <f ca="1">IF(AND('Mapa final'!$Y$16="Baja",'Mapa final'!$AA$16="Moderado"),CONCATENATE("R2C",'Mapa final'!$O$16),"")</f>
        <v/>
      </c>
      <c r="W37" s="67" t="str">
        <f ca="1">IF(AND('Mapa final'!$Y$17="Baja",'Mapa final'!$AA$17="Moderado"),CONCATENATE("R2C",'Mapa final'!$O$17),"")</f>
        <v/>
      </c>
      <c r="X37" s="67" t="str">
        <f ca="1">IF(AND('Mapa final'!$Y$18="Baja",'Mapa final'!$AA$18="Moderado"),CONCATENATE("R2C",'Mapa final'!$O$18),"")</f>
        <v/>
      </c>
      <c r="Y37" s="67" t="str">
        <f>IF(AND('Mapa final'!$Y$19="Baja",'Mapa final'!$AA$19="Moderado"),CONCATENATE("R2C",'Mapa final'!$O$19),"")</f>
        <v/>
      </c>
      <c r="Z37" s="67" t="str">
        <f>IF(AND('Mapa final'!$Y$20="Baja",'Mapa final'!$AA$20="Moderado"),CONCATENATE("R2C",'Mapa final'!$O$20),"")</f>
        <v/>
      </c>
      <c r="AA37" s="68" t="str">
        <f>IF(AND('Mapa final'!$Y$21="Baja",'Mapa final'!$AA$21="Moderado"),CONCATENATE("R2C",'Mapa final'!$O$21),"")</f>
        <v/>
      </c>
      <c r="AB37" s="51" t="str">
        <f ca="1">IF(AND('Mapa final'!$Y$16="Baja",'Mapa final'!$AA$16="Mayor"),CONCATENATE("R2C",'Mapa final'!$O$16),"")</f>
        <v>R2C1</v>
      </c>
      <c r="AC37" s="52" t="str">
        <f ca="1">IF(AND('Mapa final'!$Y$17="Baja",'Mapa final'!$AA$17="Mayor"),CONCATENATE("R2C",'Mapa final'!$O$17),"")</f>
        <v>R2C2</v>
      </c>
      <c r="AD37" s="52" t="str">
        <f ca="1">IF(AND('Mapa final'!$Y$18="Baja",'Mapa final'!$AA$18="Mayor"),CONCATENATE("R2C",'Mapa final'!$O$18),"")</f>
        <v/>
      </c>
      <c r="AE37" s="52" t="str">
        <f>IF(AND('Mapa final'!$Y$19="Baja",'Mapa final'!$AA$19="Mayor"),CONCATENATE("R2C",'Mapa final'!$O$19),"")</f>
        <v/>
      </c>
      <c r="AF37" s="52" t="str">
        <f>IF(AND('Mapa final'!$Y$20="Baja",'Mapa final'!$AA$20="Mayor"),CONCATENATE("R2C",'Mapa final'!$O$20),"")</f>
        <v/>
      </c>
      <c r="AG37" s="53" t="str">
        <f>IF(AND('Mapa final'!$Y$21="Baja",'Mapa final'!$AA$21="Mayor"),CONCATENATE("R2C",'Mapa final'!$O$21),"")</f>
        <v/>
      </c>
      <c r="AH37" s="54" t="str">
        <f ca="1">IF(AND('Mapa final'!$Y$16="Baja",'Mapa final'!$AA$16="Catastrófico"),CONCATENATE("R2C",'Mapa final'!$O$16),"")</f>
        <v/>
      </c>
      <c r="AI37" s="55" t="str">
        <f ca="1">IF(AND('Mapa final'!$Y$17="Baja",'Mapa final'!$AA$17="Catastrófico"),CONCATENATE("R2C",'Mapa final'!$O$17),"")</f>
        <v/>
      </c>
      <c r="AJ37" s="55" t="str">
        <f ca="1">IF(AND('Mapa final'!$Y$18="Baja",'Mapa final'!$AA$18="Catastrófico"),CONCATENATE("R2C",'Mapa final'!$O$18),"")</f>
        <v/>
      </c>
      <c r="AK37" s="55" t="str">
        <f>IF(AND('Mapa final'!$Y$19="Baja",'Mapa final'!$AA$19="Catastrófico"),CONCATENATE("R2C",'Mapa final'!$O$19),"")</f>
        <v/>
      </c>
      <c r="AL37" s="55" t="str">
        <f>IF(AND('Mapa final'!$Y$20="Baja",'Mapa final'!$AA$20="Catastrófico"),CONCATENATE("R2C",'Mapa final'!$O$20),"")</f>
        <v/>
      </c>
      <c r="AM37" s="56" t="str">
        <f>IF(AND('Mapa final'!$Y$21="Baja",'Mapa final'!$AA$21="Catastrófico"),CONCATENATE("R2C",'Mapa final'!$O$21),"")</f>
        <v/>
      </c>
      <c r="AN37" s="82"/>
      <c r="AO37" s="329"/>
      <c r="AP37" s="330"/>
      <c r="AQ37" s="330"/>
      <c r="AR37" s="330"/>
      <c r="AS37" s="330"/>
      <c r="AT37" s="331"/>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210"/>
      <c r="C38" s="210"/>
      <c r="D38" s="211"/>
      <c r="E38" s="309"/>
      <c r="F38" s="308"/>
      <c r="G38" s="308"/>
      <c r="H38" s="308"/>
      <c r="I38" s="308"/>
      <c r="J38" s="75" t="str">
        <f ca="1">IF(AND('Mapa final'!$Y$22="Baja",'Mapa final'!$AA$22="Leve"),CONCATENATE("R3C",'Mapa final'!$O$22),"")</f>
        <v/>
      </c>
      <c r="K38" s="76" t="str">
        <f ca="1">IF(AND('Mapa final'!$Y$23="Baja",'Mapa final'!$AA$23="Leve"),CONCATENATE("R3C",'Mapa final'!$O$23),"")</f>
        <v/>
      </c>
      <c r="L38" s="76" t="str">
        <f>IF(AND('Mapa final'!$Y$24="Baja",'Mapa final'!$AA$24="Leve"),CONCATENATE("R3C",'Mapa final'!$O$24),"")</f>
        <v/>
      </c>
      <c r="M38" s="76" t="str">
        <f>IF(AND('Mapa final'!$Y$25="Baja",'Mapa final'!$AA$25="Leve"),CONCATENATE("R3C",'Mapa final'!$O$25),"")</f>
        <v/>
      </c>
      <c r="N38" s="76" t="str">
        <f>IF(AND('Mapa final'!$Y$26="Baja",'Mapa final'!$AA$26="Leve"),CONCATENATE("R3C",'Mapa final'!$O$26),"")</f>
        <v/>
      </c>
      <c r="O38" s="77" t="str">
        <f>IF(AND('Mapa final'!$Y$27="Baja",'Mapa final'!$AA$27="Leve"),CONCATENATE("R3C",'Mapa final'!$O$27),"")</f>
        <v/>
      </c>
      <c r="P38" s="66" t="str">
        <f ca="1">IF(AND('Mapa final'!$Y$22="Baja",'Mapa final'!$AA$22="Menor"),CONCATENATE("R3C",'Mapa final'!$O$22),"")</f>
        <v>R3C1</v>
      </c>
      <c r="Q38" s="67" t="str">
        <f ca="1">IF(AND('Mapa final'!$Y$23="Baja",'Mapa final'!$AA$23="Menor"),CONCATENATE("R3C",'Mapa final'!$O$23),"")</f>
        <v/>
      </c>
      <c r="R38" s="67" t="str">
        <f>IF(AND('Mapa final'!$Y$24="Baja",'Mapa final'!$AA$24="Menor"),CONCATENATE("R3C",'Mapa final'!$O$24),"")</f>
        <v/>
      </c>
      <c r="S38" s="67" t="str">
        <f>IF(AND('Mapa final'!$Y$25="Baja",'Mapa final'!$AA$25="Menor"),CONCATENATE("R3C",'Mapa final'!$O$25),"")</f>
        <v/>
      </c>
      <c r="T38" s="67" t="str">
        <f>IF(AND('Mapa final'!$Y$26="Baja",'Mapa final'!$AA$26="Menor"),CONCATENATE("R3C",'Mapa final'!$O$26),"")</f>
        <v/>
      </c>
      <c r="U38" s="68" t="str">
        <f>IF(AND('Mapa final'!$Y$27="Baja",'Mapa final'!$AA$27="Menor"),CONCATENATE("R3C",'Mapa final'!$O$27),"")</f>
        <v/>
      </c>
      <c r="V38" s="66" t="str">
        <f ca="1">IF(AND('Mapa final'!$Y$22="Baja",'Mapa final'!$AA$22="Moderado"),CONCATENATE("R3C",'Mapa final'!$O$22),"")</f>
        <v/>
      </c>
      <c r="W38" s="67" t="str">
        <f ca="1">IF(AND('Mapa final'!$Y$23="Baja",'Mapa final'!$AA$23="Moderado"),CONCATENATE("R3C",'Mapa final'!$O$23),"")</f>
        <v/>
      </c>
      <c r="X38" s="67" t="str">
        <f>IF(AND('Mapa final'!$Y$24="Baja",'Mapa final'!$AA$24="Moderado"),CONCATENATE("R3C",'Mapa final'!$O$24),"")</f>
        <v/>
      </c>
      <c r="Y38" s="67" t="str">
        <f>IF(AND('Mapa final'!$Y$25="Baja",'Mapa final'!$AA$25="Moderado"),CONCATENATE("R3C",'Mapa final'!$O$25),"")</f>
        <v/>
      </c>
      <c r="Z38" s="67" t="str">
        <f>IF(AND('Mapa final'!$Y$26="Baja",'Mapa final'!$AA$26="Moderado"),CONCATENATE("R3C",'Mapa final'!$O$26),"")</f>
        <v/>
      </c>
      <c r="AA38" s="68" t="str">
        <f>IF(AND('Mapa final'!$Y$27="Baja",'Mapa final'!$AA$27="Moderado"),CONCATENATE("R3C",'Mapa final'!$O$27),"")</f>
        <v/>
      </c>
      <c r="AB38" s="51" t="str">
        <f ca="1">IF(AND('Mapa final'!$Y$22="Baja",'Mapa final'!$AA$22="Mayor"),CONCATENATE("R3C",'Mapa final'!$O$22),"")</f>
        <v/>
      </c>
      <c r="AC38" s="52" t="str">
        <f ca="1">IF(AND('Mapa final'!$Y$23="Baja",'Mapa final'!$AA$23="Mayor"),CONCATENATE("R3C",'Mapa final'!$O$23),"")</f>
        <v>R3C2</v>
      </c>
      <c r="AD38" s="52" t="str">
        <f>IF(AND('Mapa final'!$Y$24="Baja",'Mapa final'!$AA$24="Mayor"),CONCATENATE("R3C",'Mapa final'!$O$24),"")</f>
        <v/>
      </c>
      <c r="AE38" s="52" t="str">
        <f>IF(AND('Mapa final'!$Y$25="Baja",'Mapa final'!$AA$25="Mayor"),CONCATENATE("R3C",'Mapa final'!$O$25),"")</f>
        <v/>
      </c>
      <c r="AF38" s="52" t="str">
        <f>IF(AND('Mapa final'!$Y$26="Baja",'Mapa final'!$AA$26="Mayor"),CONCATENATE("R3C",'Mapa final'!$O$26),"")</f>
        <v/>
      </c>
      <c r="AG38" s="53" t="str">
        <f>IF(AND('Mapa final'!$Y$27="Baja",'Mapa final'!$AA$27="Mayor"),CONCATENATE("R3C",'Mapa final'!$O$27),"")</f>
        <v/>
      </c>
      <c r="AH38" s="54" t="str">
        <f ca="1">IF(AND('Mapa final'!$Y$22="Baja",'Mapa final'!$AA$22="Catastrófico"),CONCATENATE("R3C",'Mapa final'!$O$22),"")</f>
        <v/>
      </c>
      <c r="AI38" s="55" t="str">
        <f ca="1">IF(AND('Mapa final'!$Y$23="Baja",'Mapa final'!$AA$23="Catastrófico"),CONCATENATE("R3C",'Mapa final'!$O$23),"")</f>
        <v/>
      </c>
      <c r="AJ38" s="55" t="str">
        <f>IF(AND('Mapa final'!$Y$24="Baja",'Mapa final'!$AA$24="Catastrófico"),CONCATENATE("R3C",'Mapa final'!$O$24),"")</f>
        <v/>
      </c>
      <c r="AK38" s="55" t="str">
        <f>IF(AND('Mapa final'!$Y$25="Baja",'Mapa final'!$AA$25="Catastrófico"),CONCATENATE("R3C",'Mapa final'!$O$25),"")</f>
        <v/>
      </c>
      <c r="AL38" s="55" t="str">
        <f>IF(AND('Mapa final'!$Y$26="Baja",'Mapa final'!$AA$26="Catastrófico"),CONCATENATE("R3C",'Mapa final'!$O$26),"")</f>
        <v/>
      </c>
      <c r="AM38" s="56" t="str">
        <f>IF(AND('Mapa final'!$Y$27="Baja",'Mapa final'!$AA$27="Catastrófico"),CONCATENATE("R3C",'Mapa final'!$O$27),"")</f>
        <v/>
      </c>
      <c r="AN38" s="82"/>
      <c r="AO38" s="329"/>
      <c r="AP38" s="330"/>
      <c r="AQ38" s="330"/>
      <c r="AR38" s="330"/>
      <c r="AS38" s="330"/>
      <c r="AT38" s="331"/>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210"/>
      <c r="C39" s="210"/>
      <c r="D39" s="211"/>
      <c r="E39" s="309"/>
      <c r="F39" s="308"/>
      <c r="G39" s="308"/>
      <c r="H39" s="308"/>
      <c r="I39" s="308"/>
      <c r="J39" s="75" t="str">
        <f ca="1">IF(AND('Mapa final'!$Y$28="Baja",'Mapa final'!$AA$28="Leve"),CONCATENATE("R4C",'Mapa final'!$O$28),"")</f>
        <v/>
      </c>
      <c r="K39" s="76" t="str">
        <f ca="1">IF(AND('Mapa final'!$Y$29="Baja",'Mapa final'!$AA$29="Leve"),CONCATENATE("R4C",'Mapa final'!$O$29),"")</f>
        <v/>
      </c>
      <c r="L39" s="76" t="str">
        <f ca="1">IF(AND('Mapa final'!$Y$30="Baja",'Mapa final'!$AA$30="Leve"),CONCATENATE("R4C",'Mapa final'!$O$30),"")</f>
        <v/>
      </c>
      <c r="M39" s="76" t="str">
        <f>IF(AND('Mapa final'!$Y$31="Baja",'Mapa final'!$AA$31="Leve"),CONCATENATE("R4C",'Mapa final'!$O$31),"")</f>
        <v/>
      </c>
      <c r="N39" s="76" t="str">
        <f>IF(AND('Mapa final'!$Y$32="Baja",'Mapa final'!$AA$32="Leve"),CONCATENATE("R4C",'Mapa final'!$O$32),"")</f>
        <v/>
      </c>
      <c r="O39" s="77" t="str">
        <f>IF(AND('Mapa final'!$Y$33="Baja",'Mapa final'!$AA$33="Leve"),CONCATENATE("R4C",'Mapa final'!$O$33),"")</f>
        <v/>
      </c>
      <c r="P39" s="66" t="str">
        <f ca="1">IF(AND('Mapa final'!$Y$28="Baja",'Mapa final'!$AA$28="Menor"),CONCATENATE("R4C",'Mapa final'!$O$28),"")</f>
        <v/>
      </c>
      <c r="Q39" s="67" t="str">
        <f ca="1">IF(AND('Mapa final'!$Y$29="Baja",'Mapa final'!$AA$29="Menor"),CONCATENATE("R4C",'Mapa final'!$O$29),"")</f>
        <v>R4C2</v>
      </c>
      <c r="R39" s="67" t="str">
        <f ca="1">IF(AND('Mapa final'!$Y$30="Baja",'Mapa final'!$AA$30="Menor"),CONCATENATE("R4C",'Mapa final'!$O$30),"")</f>
        <v/>
      </c>
      <c r="S39" s="67" t="str">
        <f>IF(AND('Mapa final'!$Y$31="Baja",'Mapa final'!$AA$31="Menor"),CONCATENATE("R4C",'Mapa final'!$O$31),"")</f>
        <v/>
      </c>
      <c r="T39" s="67" t="str">
        <f>IF(AND('Mapa final'!$Y$32="Baja",'Mapa final'!$AA$32="Menor"),CONCATENATE("R4C",'Mapa final'!$O$32),"")</f>
        <v/>
      </c>
      <c r="U39" s="68" t="str">
        <f>IF(AND('Mapa final'!$Y$33="Baja",'Mapa final'!$AA$33="Menor"),CONCATENATE("R4C",'Mapa final'!$O$33),"")</f>
        <v/>
      </c>
      <c r="V39" s="66" t="str">
        <f ca="1">IF(AND('Mapa final'!$Y$28="Baja",'Mapa final'!$AA$28="Moderado"),CONCATENATE("R4C",'Mapa final'!$O$28),"")</f>
        <v>R4C1</v>
      </c>
      <c r="W39" s="67" t="str">
        <f ca="1">IF(AND('Mapa final'!$Y$29="Baja",'Mapa final'!$AA$29="Moderado"),CONCATENATE("R4C",'Mapa final'!$O$29),"")</f>
        <v/>
      </c>
      <c r="X39" s="67" t="str">
        <f ca="1">IF(AND('Mapa final'!$Y$30="Baja",'Mapa final'!$AA$30="Moderado"),CONCATENATE("R4C",'Mapa final'!$O$30),"")</f>
        <v/>
      </c>
      <c r="Y39" s="67" t="str">
        <f>IF(AND('Mapa final'!$Y$31="Baja",'Mapa final'!$AA$31="Moderado"),CONCATENATE("R4C",'Mapa final'!$O$31),"")</f>
        <v/>
      </c>
      <c r="Z39" s="67" t="str">
        <f>IF(AND('Mapa final'!$Y$32="Baja",'Mapa final'!$AA$32="Moderado"),CONCATENATE("R4C",'Mapa final'!$O$32),"")</f>
        <v/>
      </c>
      <c r="AA39" s="68" t="str">
        <f>IF(AND('Mapa final'!$Y$33="Baja",'Mapa final'!$AA$33="Moderado"),CONCATENATE("R4C",'Mapa final'!$O$33),"")</f>
        <v/>
      </c>
      <c r="AB39" s="51" t="str">
        <f ca="1">IF(AND('Mapa final'!$Y$28="Baja",'Mapa final'!$AA$28="Mayor"),CONCATENATE("R4C",'Mapa final'!$O$28),"")</f>
        <v/>
      </c>
      <c r="AC39" s="52" t="str">
        <f ca="1">IF(AND('Mapa final'!$Y$29="Baja",'Mapa final'!$AA$29="Mayor"),CONCATENATE("R4C",'Mapa final'!$O$29),"")</f>
        <v/>
      </c>
      <c r="AD39" s="52" t="str">
        <f ca="1">IF(AND('Mapa final'!$Y$30="Baja",'Mapa final'!$AA$30="Mayor"),CONCATENATE("R4C",'Mapa final'!$O$30),"")</f>
        <v/>
      </c>
      <c r="AE39" s="52" t="str">
        <f>IF(AND('Mapa final'!$Y$31="Baja",'Mapa final'!$AA$31="Mayor"),CONCATENATE("R4C",'Mapa final'!$O$31),"")</f>
        <v/>
      </c>
      <c r="AF39" s="52" t="str">
        <f>IF(AND('Mapa final'!$Y$32="Baja",'Mapa final'!$AA$32="Mayor"),CONCATENATE("R4C",'Mapa final'!$O$32),"")</f>
        <v/>
      </c>
      <c r="AG39" s="53" t="str">
        <f>IF(AND('Mapa final'!$Y$33="Baja",'Mapa final'!$AA$33="Mayor"),CONCATENATE("R4C",'Mapa final'!$O$33),"")</f>
        <v/>
      </c>
      <c r="AH39" s="54" t="str">
        <f ca="1">IF(AND('Mapa final'!$Y$28="Baja",'Mapa final'!$AA$28="Catastrófico"),CONCATENATE("R4C",'Mapa final'!$O$28),"")</f>
        <v/>
      </c>
      <c r="AI39" s="55" t="str">
        <f ca="1">IF(AND('Mapa final'!$Y$29="Baja",'Mapa final'!$AA$29="Catastrófico"),CONCATENATE("R4C",'Mapa final'!$O$29),"")</f>
        <v/>
      </c>
      <c r="AJ39" s="55" t="str">
        <f ca="1">IF(AND('Mapa final'!$Y$30="Baja",'Mapa final'!$AA$30="Catastrófico"),CONCATENATE("R4C",'Mapa final'!$O$30),"")</f>
        <v/>
      </c>
      <c r="AK39" s="55" t="str">
        <f>IF(AND('Mapa final'!$Y$31="Baja",'Mapa final'!$AA$31="Catastrófico"),CONCATENATE("R4C",'Mapa final'!$O$31),"")</f>
        <v/>
      </c>
      <c r="AL39" s="55" t="str">
        <f>IF(AND('Mapa final'!$Y$32="Baja",'Mapa final'!$AA$32="Catastrófico"),CONCATENATE("R4C",'Mapa final'!$O$32),"")</f>
        <v/>
      </c>
      <c r="AM39" s="56" t="str">
        <f>IF(AND('Mapa final'!$Y$33="Baja",'Mapa final'!$AA$33="Catastrófico"),CONCATENATE("R4C",'Mapa final'!$O$33),"")</f>
        <v/>
      </c>
      <c r="AN39" s="82"/>
      <c r="AO39" s="329"/>
      <c r="AP39" s="330"/>
      <c r="AQ39" s="330"/>
      <c r="AR39" s="330"/>
      <c r="AS39" s="330"/>
      <c r="AT39" s="331"/>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210"/>
      <c r="C40" s="210"/>
      <c r="D40" s="211"/>
      <c r="E40" s="309"/>
      <c r="F40" s="308"/>
      <c r="G40" s="308"/>
      <c r="H40" s="308"/>
      <c r="I40" s="308"/>
      <c r="J40" s="75" t="str">
        <f ca="1">IF(AND('Mapa final'!$Y$34="Baja",'Mapa final'!$AA$34="Leve"),CONCATENATE("R5C",'Mapa final'!$O$34),"")</f>
        <v/>
      </c>
      <c r="K40" s="76" t="str">
        <f ca="1">IF(AND('Mapa final'!$Y$35="Baja",'Mapa final'!$AA$35="Leve"),CONCATENATE("R5C",'Mapa final'!$O$35),"")</f>
        <v/>
      </c>
      <c r="L40" s="76" t="str">
        <f>IF(AND('Mapa final'!$Y$36="Baja",'Mapa final'!$AA$36="Leve"),CONCATENATE("R5C",'Mapa final'!$O$36),"")</f>
        <v/>
      </c>
      <c r="M40" s="76" t="str">
        <f>IF(AND('Mapa final'!$Y$37="Baja",'Mapa final'!$AA$37="Leve"),CONCATENATE("R5C",'Mapa final'!$O$37),"")</f>
        <v/>
      </c>
      <c r="N40" s="76" t="str">
        <f>IF(AND('Mapa final'!$Y$38="Baja",'Mapa final'!$AA$38="Leve"),CONCATENATE("R5C",'Mapa final'!$O$38),"")</f>
        <v/>
      </c>
      <c r="O40" s="77" t="str">
        <f>IF(AND('Mapa final'!$Y$39="Baja",'Mapa final'!$AA$39="Leve"),CONCATENATE("R5C",'Mapa final'!$O$39),"")</f>
        <v/>
      </c>
      <c r="P40" s="66" t="str">
        <f ca="1">IF(AND('Mapa final'!$Y$34="Baja",'Mapa final'!$AA$34="Menor"),CONCATENATE("R5C",'Mapa final'!$O$34),"")</f>
        <v/>
      </c>
      <c r="Q40" s="67" t="str">
        <f ca="1">IF(AND('Mapa final'!$Y$35="Baja",'Mapa final'!$AA$35="Menor"),CONCATENATE("R5C",'Mapa final'!$O$35),"")</f>
        <v/>
      </c>
      <c r="R40" s="67" t="str">
        <f>IF(AND('Mapa final'!$Y$36="Baja",'Mapa final'!$AA$36="Menor"),CONCATENATE("R5C",'Mapa final'!$O$36),"")</f>
        <v/>
      </c>
      <c r="S40" s="67" t="str">
        <f>IF(AND('Mapa final'!$Y$37="Baja",'Mapa final'!$AA$37="Menor"),CONCATENATE("R5C",'Mapa final'!$O$37),"")</f>
        <v/>
      </c>
      <c r="T40" s="67" t="str">
        <f>IF(AND('Mapa final'!$Y$38="Baja",'Mapa final'!$AA$38="Menor"),CONCATENATE("R5C",'Mapa final'!$O$38),"")</f>
        <v/>
      </c>
      <c r="U40" s="68" t="str">
        <f>IF(AND('Mapa final'!$Y$39="Baja",'Mapa final'!$AA$39="Menor"),CONCATENATE("R5C",'Mapa final'!$O$39),"")</f>
        <v/>
      </c>
      <c r="V40" s="66" t="str">
        <f ca="1">IF(AND('Mapa final'!$Y$34="Baja",'Mapa final'!$AA$34="Moderado"),CONCATENATE("R5C",'Mapa final'!$O$34),"")</f>
        <v>R5C1</v>
      </c>
      <c r="W40" s="67" t="str">
        <f ca="1">IF(AND('Mapa final'!$Y$35="Baja",'Mapa final'!$AA$35="Moderado"),CONCATENATE("R5C",'Mapa final'!$O$35),"")</f>
        <v>R5C2</v>
      </c>
      <c r="X40" s="67" t="str">
        <f>IF(AND('Mapa final'!$Y$36="Baja",'Mapa final'!$AA$36="Moderado"),CONCATENATE("R5C",'Mapa final'!$O$36),"")</f>
        <v/>
      </c>
      <c r="Y40" s="67" t="str">
        <f>IF(AND('Mapa final'!$Y$37="Baja",'Mapa final'!$AA$37="Moderado"),CONCATENATE("R5C",'Mapa final'!$O$37),"")</f>
        <v/>
      </c>
      <c r="Z40" s="67" t="str">
        <f>IF(AND('Mapa final'!$Y$38="Baja",'Mapa final'!$AA$38="Moderado"),CONCATENATE("R5C",'Mapa final'!$O$38),"")</f>
        <v/>
      </c>
      <c r="AA40" s="68" t="str">
        <f>IF(AND('Mapa final'!$Y$39="Baja",'Mapa final'!$AA$39="Moderado"),CONCATENATE("R5C",'Mapa final'!$O$39),"")</f>
        <v/>
      </c>
      <c r="AB40" s="51" t="str">
        <f ca="1">IF(AND('Mapa final'!$Y$34="Baja",'Mapa final'!$AA$34="Mayor"),CONCATENATE("R5C",'Mapa final'!$O$34),"")</f>
        <v/>
      </c>
      <c r="AC40" s="52" t="str">
        <f ca="1">IF(AND('Mapa final'!$Y$35="Baja",'Mapa final'!$AA$35="Mayor"),CONCATENATE("R5C",'Mapa final'!$O$35),"")</f>
        <v/>
      </c>
      <c r="AD40" s="52" t="str">
        <f>IF(AND('Mapa final'!$Y$36="Baja",'Mapa final'!$AA$36="Mayor"),CONCATENATE("R5C",'Mapa final'!$O$36),"")</f>
        <v/>
      </c>
      <c r="AE40" s="52" t="str">
        <f>IF(AND('Mapa final'!$Y$37="Baja",'Mapa final'!$AA$37="Mayor"),CONCATENATE("R5C",'Mapa final'!$O$37),"")</f>
        <v/>
      </c>
      <c r="AF40" s="52" t="str">
        <f>IF(AND('Mapa final'!$Y$38="Baja",'Mapa final'!$AA$38="Mayor"),CONCATENATE("R5C",'Mapa final'!$O$38),"")</f>
        <v/>
      </c>
      <c r="AG40" s="53" t="str">
        <f>IF(AND('Mapa final'!$Y$39="Baja",'Mapa final'!$AA$39="Mayor"),CONCATENATE("R5C",'Mapa final'!$O$39),"")</f>
        <v/>
      </c>
      <c r="AH40" s="54" t="str">
        <f ca="1">IF(AND('Mapa final'!$Y$34="Baja",'Mapa final'!$AA$34="Catastrófico"),CONCATENATE("R5C",'Mapa final'!$O$34),"")</f>
        <v/>
      </c>
      <c r="AI40" s="55" t="str">
        <f ca="1">IF(AND('Mapa final'!$Y$35="Baja",'Mapa final'!$AA$35="Catastrófico"),CONCATENATE("R5C",'Mapa final'!$O$35),"")</f>
        <v/>
      </c>
      <c r="AJ40" s="55" t="str">
        <f>IF(AND('Mapa final'!$Y$36="Baja",'Mapa final'!$AA$36="Catastrófico"),CONCATENATE("R5C",'Mapa final'!$O$36),"")</f>
        <v/>
      </c>
      <c r="AK40" s="55" t="str">
        <f>IF(AND('Mapa final'!$Y$37="Baja",'Mapa final'!$AA$37="Catastrófico"),CONCATENATE("R5C",'Mapa final'!$O$37),"")</f>
        <v/>
      </c>
      <c r="AL40" s="55" t="str">
        <f>IF(AND('Mapa final'!$Y$38="Baja",'Mapa final'!$AA$38="Catastrófico"),CONCATENATE("R5C",'Mapa final'!$O$38),"")</f>
        <v/>
      </c>
      <c r="AM40" s="56" t="str">
        <f>IF(AND('Mapa final'!$Y$39="Baja",'Mapa final'!$AA$39="Catastrófico"),CONCATENATE("R5C",'Mapa final'!$O$39),"")</f>
        <v/>
      </c>
      <c r="AN40" s="82"/>
      <c r="AO40" s="329"/>
      <c r="AP40" s="330"/>
      <c r="AQ40" s="330"/>
      <c r="AR40" s="330"/>
      <c r="AS40" s="330"/>
      <c r="AT40" s="331"/>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210"/>
      <c r="C41" s="210"/>
      <c r="D41" s="211"/>
      <c r="E41" s="309"/>
      <c r="F41" s="308"/>
      <c r="G41" s="308"/>
      <c r="H41" s="308"/>
      <c r="I41" s="308"/>
      <c r="J41" s="75" t="str">
        <f>IF(AND('Mapa final'!$Y$40="Baja",'Mapa final'!$AA$40="Leve"),CONCATENATE("R6C",'Mapa final'!$O$40),"")</f>
        <v/>
      </c>
      <c r="K41" s="76" t="str">
        <f>IF(AND('Mapa final'!$Y$41="Baja",'Mapa final'!$AA$41="Leve"),CONCATENATE("R6C",'Mapa final'!$O$41),"")</f>
        <v/>
      </c>
      <c r="L41" s="76" t="str">
        <f>IF(AND('Mapa final'!$Y$42="Baja",'Mapa final'!$AA$42="Leve"),CONCATENATE("R6C",'Mapa final'!$O$42),"")</f>
        <v/>
      </c>
      <c r="M41" s="76" t="str">
        <f>IF(AND('Mapa final'!$Y$43="Baja",'Mapa final'!$AA$43="Leve"),CONCATENATE("R6C",'Mapa final'!$O$43),"")</f>
        <v/>
      </c>
      <c r="N41" s="76" t="str">
        <f>IF(AND('Mapa final'!$Y$44="Baja",'Mapa final'!$AA$44="Leve"),CONCATENATE("R6C",'Mapa final'!$O$44),"")</f>
        <v/>
      </c>
      <c r="O41" s="77" t="str">
        <f>IF(AND('Mapa final'!$Y$45="Baja",'Mapa final'!$AA$45="Leve"),CONCATENATE("R6C",'Mapa final'!$O$45),"")</f>
        <v/>
      </c>
      <c r="P41" s="66" t="str">
        <f>IF(AND('Mapa final'!$Y$40="Baja",'Mapa final'!$AA$40="Menor"),CONCATENATE("R6C",'Mapa final'!$O$40),"")</f>
        <v/>
      </c>
      <c r="Q41" s="67" t="str">
        <f>IF(AND('Mapa final'!$Y$41="Baja",'Mapa final'!$AA$41="Menor"),CONCATENATE("R6C",'Mapa final'!$O$41),"")</f>
        <v/>
      </c>
      <c r="R41" s="67" t="str">
        <f>IF(AND('Mapa final'!$Y$42="Baja",'Mapa final'!$AA$42="Menor"),CONCATENATE("R6C",'Mapa final'!$O$42),"")</f>
        <v/>
      </c>
      <c r="S41" s="67" t="str">
        <f>IF(AND('Mapa final'!$Y$43="Baja",'Mapa final'!$AA$43="Menor"),CONCATENATE("R6C",'Mapa final'!$O$43),"")</f>
        <v/>
      </c>
      <c r="T41" s="67" t="str">
        <f>IF(AND('Mapa final'!$Y$44="Baja",'Mapa final'!$AA$44="Menor"),CONCATENATE("R6C",'Mapa final'!$O$44),"")</f>
        <v/>
      </c>
      <c r="U41" s="68" t="str">
        <f>IF(AND('Mapa final'!$Y$45="Baja",'Mapa final'!$AA$45="Menor"),CONCATENATE("R6C",'Mapa final'!$O$45),"")</f>
        <v/>
      </c>
      <c r="V41" s="66" t="str">
        <f>IF(AND('Mapa final'!$Y$40="Baja",'Mapa final'!$AA$40="Moderado"),CONCATENATE("R6C",'Mapa final'!$O$40),"")</f>
        <v/>
      </c>
      <c r="W41" s="67" t="str">
        <f>IF(AND('Mapa final'!$Y$41="Baja",'Mapa final'!$AA$41="Moderado"),CONCATENATE("R6C",'Mapa final'!$O$41),"")</f>
        <v/>
      </c>
      <c r="X41" s="67" t="str">
        <f>IF(AND('Mapa final'!$Y$42="Baja",'Mapa final'!$AA$42="Moderado"),CONCATENATE("R6C",'Mapa final'!$O$42),"")</f>
        <v/>
      </c>
      <c r="Y41" s="67" t="str">
        <f>IF(AND('Mapa final'!$Y$43="Baja",'Mapa final'!$AA$43="Moderado"),CONCATENATE("R6C",'Mapa final'!$O$43),"")</f>
        <v/>
      </c>
      <c r="Z41" s="67" t="str">
        <f>IF(AND('Mapa final'!$Y$44="Baja",'Mapa final'!$AA$44="Moderado"),CONCATENATE("R6C",'Mapa final'!$O$44),"")</f>
        <v/>
      </c>
      <c r="AA41" s="68" t="str">
        <f>IF(AND('Mapa final'!$Y$45="Baja",'Mapa final'!$AA$45="Moderado"),CONCATENATE("R6C",'Mapa final'!$O$45),"")</f>
        <v/>
      </c>
      <c r="AB41" s="51" t="str">
        <f>IF(AND('Mapa final'!$Y$40="Baja",'Mapa final'!$AA$40="Mayor"),CONCATENATE("R6C",'Mapa final'!$O$40),"")</f>
        <v/>
      </c>
      <c r="AC41" s="52" t="str">
        <f>IF(AND('Mapa final'!$Y$41="Baja",'Mapa final'!$AA$41="Mayor"),CONCATENATE("R6C",'Mapa final'!$O$41),"")</f>
        <v/>
      </c>
      <c r="AD41" s="52" t="str">
        <f>IF(AND('Mapa final'!$Y$42="Baja",'Mapa final'!$AA$42="Mayor"),CONCATENATE("R6C",'Mapa final'!$O$42),"")</f>
        <v/>
      </c>
      <c r="AE41" s="52" t="str">
        <f>IF(AND('Mapa final'!$Y$43="Baja",'Mapa final'!$AA$43="Mayor"),CONCATENATE("R6C",'Mapa final'!$O$43),"")</f>
        <v/>
      </c>
      <c r="AF41" s="52" t="str">
        <f>IF(AND('Mapa final'!$Y$44="Baja",'Mapa final'!$AA$44="Mayor"),CONCATENATE("R6C",'Mapa final'!$O$44),"")</f>
        <v/>
      </c>
      <c r="AG41" s="53" t="str">
        <f>IF(AND('Mapa final'!$Y$45="Baja",'Mapa final'!$AA$45="Mayor"),CONCATENATE("R6C",'Mapa final'!$O$45),"")</f>
        <v/>
      </c>
      <c r="AH41" s="54" t="str">
        <f>IF(AND('Mapa final'!$Y$40="Baja",'Mapa final'!$AA$40="Catastrófico"),CONCATENATE("R6C",'Mapa final'!$O$40),"")</f>
        <v/>
      </c>
      <c r="AI41" s="55" t="str">
        <f>IF(AND('Mapa final'!$Y$41="Baja",'Mapa final'!$AA$41="Catastrófico"),CONCATENATE("R6C",'Mapa final'!$O$41),"")</f>
        <v/>
      </c>
      <c r="AJ41" s="55" t="str">
        <f>IF(AND('Mapa final'!$Y$42="Baja",'Mapa final'!$AA$42="Catastrófico"),CONCATENATE("R6C",'Mapa final'!$O$42),"")</f>
        <v/>
      </c>
      <c r="AK41" s="55" t="str">
        <f>IF(AND('Mapa final'!$Y$43="Baja",'Mapa final'!$AA$43="Catastrófico"),CONCATENATE("R6C",'Mapa final'!$O$43),"")</f>
        <v/>
      </c>
      <c r="AL41" s="55" t="str">
        <f>IF(AND('Mapa final'!$Y$44="Baja",'Mapa final'!$AA$44="Catastrófico"),CONCATENATE("R6C",'Mapa final'!$O$44),"")</f>
        <v/>
      </c>
      <c r="AM41" s="56" t="str">
        <f>IF(AND('Mapa final'!$Y$45="Baja",'Mapa final'!$AA$45="Catastrófico"),CONCATENATE("R6C",'Mapa final'!$O$45),"")</f>
        <v/>
      </c>
      <c r="AN41" s="82"/>
      <c r="AO41" s="329"/>
      <c r="AP41" s="330"/>
      <c r="AQ41" s="330"/>
      <c r="AR41" s="330"/>
      <c r="AS41" s="330"/>
      <c r="AT41" s="331"/>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210"/>
      <c r="C42" s="210"/>
      <c r="D42" s="211"/>
      <c r="E42" s="309"/>
      <c r="F42" s="308"/>
      <c r="G42" s="308"/>
      <c r="H42" s="308"/>
      <c r="I42" s="308"/>
      <c r="J42" s="75" t="str">
        <f ca="1">IF(AND('Mapa final'!$Y$46="Baja",'Mapa final'!$AA$46="Leve"),CONCATENATE("R7C",'Mapa final'!$O$46),"")</f>
        <v/>
      </c>
      <c r="K42" s="76" t="str">
        <f>IF(AND('Mapa final'!$Y$47="Baja",'Mapa final'!$AA$47="Leve"),CONCATENATE("R7C",'Mapa final'!$O$47),"")</f>
        <v/>
      </c>
      <c r="L42" s="76" t="str">
        <f>IF(AND('Mapa final'!$Y$48="Baja",'Mapa final'!$AA$48="Leve"),CONCATENATE("R7C",'Mapa final'!$O$48),"")</f>
        <v/>
      </c>
      <c r="M42" s="76" t="str">
        <f>IF(AND('Mapa final'!$Y$49="Baja",'Mapa final'!$AA$49="Leve"),CONCATENATE("R7C",'Mapa final'!$O$49),"")</f>
        <v/>
      </c>
      <c r="N42" s="76" t="str">
        <f>IF(AND('Mapa final'!$Y$50="Baja",'Mapa final'!$AA$50="Leve"),CONCATENATE("R7C",'Mapa final'!$O$50),"")</f>
        <v/>
      </c>
      <c r="O42" s="77" t="str">
        <f>IF(AND('Mapa final'!$Y$51="Baja",'Mapa final'!$AA$51="Leve"),CONCATENATE("R7C",'Mapa final'!$O$51),"")</f>
        <v/>
      </c>
      <c r="P42" s="66" t="str">
        <f ca="1">IF(AND('Mapa final'!$Y$46="Baja",'Mapa final'!$AA$46="Menor"),CONCATENATE("R7C",'Mapa final'!$O$46),"")</f>
        <v/>
      </c>
      <c r="Q42" s="67" t="str">
        <f>IF(AND('Mapa final'!$Y$47="Baja",'Mapa final'!$AA$47="Menor"),CONCATENATE("R7C",'Mapa final'!$O$47),"")</f>
        <v/>
      </c>
      <c r="R42" s="67" t="str">
        <f>IF(AND('Mapa final'!$Y$48="Baja",'Mapa final'!$AA$48="Menor"),CONCATENATE("R7C",'Mapa final'!$O$48),"")</f>
        <v/>
      </c>
      <c r="S42" s="67" t="str">
        <f>IF(AND('Mapa final'!$Y$49="Baja",'Mapa final'!$AA$49="Menor"),CONCATENATE("R7C",'Mapa final'!$O$49),"")</f>
        <v/>
      </c>
      <c r="T42" s="67" t="str">
        <f>IF(AND('Mapa final'!$Y$50="Baja",'Mapa final'!$AA$50="Menor"),CONCATENATE("R7C",'Mapa final'!$O$50),"")</f>
        <v/>
      </c>
      <c r="U42" s="68" t="str">
        <f>IF(AND('Mapa final'!$Y$51="Baja",'Mapa final'!$AA$51="Menor"),CONCATENATE("R7C",'Mapa final'!$O$51),"")</f>
        <v/>
      </c>
      <c r="V42" s="66" t="str">
        <f ca="1">IF(AND('Mapa final'!$Y$46="Baja",'Mapa final'!$AA$46="Moderado"),CONCATENATE("R7C",'Mapa final'!$O$46),"")</f>
        <v/>
      </c>
      <c r="W42" s="67" t="str">
        <f>IF(AND('Mapa final'!$Y$47="Baja",'Mapa final'!$AA$47="Moderado"),CONCATENATE("R7C",'Mapa final'!$O$47),"")</f>
        <v/>
      </c>
      <c r="X42" s="67" t="str">
        <f>IF(AND('Mapa final'!$Y$48="Baja",'Mapa final'!$AA$48="Moderado"),CONCATENATE("R7C",'Mapa final'!$O$48),"")</f>
        <v/>
      </c>
      <c r="Y42" s="67" t="str">
        <f>IF(AND('Mapa final'!$Y$49="Baja",'Mapa final'!$AA$49="Moderado"),CONCATENATE("R7C",'Mapa final'!$O$49),"")</f>
        <v/>
      </c>
      <c r="Z42" s="67" t="str">
        <f>IF(AND('Mapa final'!$Y$50="Baja",'Mapa final'!$AA$50="Moderado"),CONCATENATE("R7C",'Mapa final'!$O$50),"")</f>
        <v/>
      </c>
      <c r="AA42" s="68" t="str">
        <f>IF(AND('Mapa final'!$Y$51="Baja",'Mapa final'!$AA$51="Moderado"),CONCATENATE("R7C",'Mapa final'!$O$51),"")</f>
        <v/>
      </c>
      <c r="AB42" s="51" t="str">
        <f ca="1">IF(AND('Mapa final'!$Y$46="Baja",'Mapa final'!$AA$46="Mayor"),CONCATENATE("R7C",'Mapa final'!$O$46),"")</f>
        <v>R7C1</v>
      </c>
      <c r="AC42" s="52" t="str">
        <f>IF(AND('Mapa final'!$Y$47="Baja",'Mapa final'!$AA$47="Mayor"),CONCATENATE("R7C",'Mapa final'!$O$47),"")</f>
        <v/>
      </c>
      <c r="AD42" s="52" t="str">
        <f>IF(AND('Mapa final'!$Y$48="Baja",'Mapa final'!$AA$48="Mayor"),CONCATENATE("R7C",'Mapa final'!$O$48),"")</f>
        <v/>
      </c>
      <c r="AE42" s="52" t="str">
        <f>IF(AND('Mapa final'!$Y$49="Baja",'Mapa final'!$AA$49="Mayor"),CONCATENATE("R7C",'Mapa final'!$O$49),"")</f>
        <v/>
      </c>
      <c r="AF42" s="52" t="str">
        <f>IF(AND('Mapa final'!$Y$50="Baja",'Mapa final'!$AA$50="Mayor"),CONCATENATE("R7C",'Mapa final'!$O$50),"")</f>
        <v/>
      </c>
      <c r="AG42" s="53" t="str">
        <f>IF(AND('Mapa final'!$Y$51="Baja",'Mapa final'!$AA$51="Mayor"),CONCATENATE("R7C",'Mapa final'!$O$51),"")</f>
        <v/>
      </c>
      <c r="AH42" s="54" t="str">
        <f ca="1">IF(AND('Mapa final'!$Y$46="Baja",'Mapa final'!$AA$46="Catastrófico"),CONCATENATE("R7C",'Mapa final'!$O$46),"")</f>
        <v/>
      </c>
      <c r="AI42" s="55" t="str">
        <f>IF(AND('Mapa final'!$Y$47="Baja",'Mapa final'!$AA$47="Catastrófico"),CONCATENATE("R7C",'Mapa final'!$O$47),"")</f>
        <v/>
      </c>
      <c r="AJ42" s="55" t="str">
        <f>IF(AND('Mapa final'!$Y$48="Baja",'Mapa final'!$AA$48="Catastrófico"),CONCATENATE("R7C",'Mapa final'!$O$48),"")</f>
        <v/>
      </c>
      <c r="AK42" s="55" t="str">
        <f>IF(AND('Mapa final'!$Y$49="Baja",'Mapa final'!$AA$49="Catastrófico"),CONCATENATE("R7C",'Mapa final'!$O$49),"")</f>
        <v/>
      </c>
      <c r="AL42" s="55" t="str">
        <f>IF(AND('Mapa final'!$Y$50="Baja",'Mapa final'!$AA$50="Catastrófico"),CONCATENATE("R7C",'Mapa final'!$O$50),"")</f>
        <v/>
      </c>
      <c r="AM42" s="56" t="str">
        <f>IF(AND('Mapa final'!$Y$51="Baja",'Mapa final'!$AA$51="Catastrófico"),CONCATENATE("R7C",'Mapa final'!$O$51),"")</f>
        <v/>
      </c>
      <c r="AN42" s="82"/>
      <c r="AO42" s="329"/>
      <c r="AP42" s="330"/>
      <c r="AQ42" s="330"/>
      <c r="AR42" s="330"/>
      <c r="AS42" s="330"/>
      <c r="AT42" s="331"/>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210"/>
      <c r="C43" s="210"/>
      <c r="D43" s="211"/>
      <c r="E43" s="309"/>
      <c r="F43" s="308"/>
      <c r="G43" s="308"/>
      <c r="H43" s="308"/>
      <c r="I43" s="308"/>
      <c r="J43" s="75" t="str">
        <f ca="1">IF(AND('Mapa final'!$Y$52="Baja",'Mapa final'!$AA$52="Leve"),CONCATENATE("R8C",'Mapa final'!$O$52),"")</f>
        <v/>
      </c>
      <c r="K43" s="76" t="str">
        <f>IF(AND('Mapa final'!$Y$53="Baja",'Mapa final'!$AA$53="Leve"),CONCATENATE("R8C",'Mapa final'!$O$53),"")</f>
        <v/>
      </c>
      <c r="L43" s="76" t="str">
        <f>IF(AND('Mapa final'!$Y$54="Baja",'Mapa final'!$AA$54="Leve"),CONCATENATE("R8C",'Mapa final'!$O$54),"")</f>
        <v/>
      </c>
      <c r="M43" s="76" t="str">
        <f>IF(AND('Mapa final'!$Y$55="Baja",'Mapa final'!$AA$55="Leve"),CONCATENATE("R8C",'Mapa final'!$O$55),"")</f>
        <v/>
      </c>
      <c r="N43" s="76" t="str">
        <f>IF(AND('Mapa final'!$Y$56="Baja",'Mapa final'!$AA$56="Leve"),CONCATENATE("R8C",'Mapa final'!$O$56),"")</f>
        <v/>
      </c>
      <c r="O43" s="77" t="str">
        <f>IF(AND('Mapa final'!$Y$57="Baja",'Mapa final'!$AA$57="Leve"),CONCATENATE("R8C",'Mapa final'!$O$57),"")</f>
        <v/>
      </c>
      <c r="P43" s="66" t="str">
        <f ca="1">IF(AND('Mapa final'!$Y$52="Baja",'Mapa final'!$AA$52="Menor"),CONCATENATE("R8C",'Mapa final'!$O$52),"")</f>
        <v/>
      </c>
      <c r="Q43" s="67" t="str">
        <f>IF(AND('Mapa final'!$Y$53="Baja",'Mapa final'!$AA$53="Menor"),CONCATENATE("R8C",'Mapa final'!$O$53),"")</f>
        <v/>
      </c>
      <c r="R43" s="67" t="str">
        <f>IF(AND('Mapa final'!$Y$54="Baja",'Mapa final'!$AA$54="Menor"),CONCATENATE("R8C",'Mapa final'!$O$54),"")</f>
        <v/>
      </c>
      <c r="S43" s="67" t="str">
        <f>IF(AND('Mapa final'!$Y$55="Baja",'Mapa final'!$AA$55="Menor"),CONCATENATE("R8C",'Mapa final'!$O$55),"")</f>
        <v/>
      </c>
      <c r="T43" s="67" t="str">
        <f>IF(AND('Mapa final'!$Y$56="Baja",'Mapa final'!$AA$56="Menor"),CONCATENATE("R8C",'Mapa final'!$O$56),"")</f>
        <v/>
      </c>
      <c r="U43" s="68" t="str">
        <f>IF(AND('Mapa final'!$Y$57="Baja",'Mapa final'!$AA$57="Menor"),CONCATENATE("R8C",'Mapa final'!$O$57),"")</f>
        <v/>
      </c>
      <c r="V43" s="66" t="str">
        <f ca="1">IF(AND('Mapa final'!$Y$52="Baja",'Mapa final'!$AA$52="Moderado"),CONCATENATE("R8C",'Mapa final'!$O$52),"")</f>
        <v>R8C1</v>
      </c>
      <c r="W43" s="67" t="str">
        <f>IF(AND('Mapa final'!$Y$53="Baja",'Mapa final'!$AA$53="Moderado"),CONCATENATE("R8C",'Mapa final'!$O$53),"")</f>
        <v/>
      </c>
      <c r="X43" s="67" t="str">
        <f>IF(AND('Mapa final'!$Y$54="Baja",'Mapa final'!$AA$54="Moderado"),CONCATENATE("R8C",'Mapa final'!$O$54),"")</f>
        <v/>
      </c>
      <c r="Y43" s="67" t="str">
        <f>IF(AND('Mapa final'!$Y$55="Baja",'Mapa final'!$AA$55="Moderado"),CONCATENATE("R8C",'Mapa final'!$O$55),"")</f>
        <v/>
      </c>
      <c r="Z43" s="67" t="str">
        <f>IF(AND('Mapa final'!$Y$56="Baja",'Mapa final'!$AA$56="Moderado"),CONCATENATE("R8C",'Mapa final'!$O$56),"")</f>
        <v/>
      </c>
      <c r="AA43" s="68" t="str">
        <f>IF(AND('Mapa final'!$Y$57="Baja",'Mapa final'!$AA$57="Moderado"),CONCATENATE("R8C",'Mapa final'!$O$57),"")</f>
        <v/>
      </c>
      <c r="AB43" s="51" t="str">
        <f ca="1">IF(AND('Mapa final'!$Y$52="Baja",'Mapa final'!$AA$52="Mayor"),CONCATENATE("R8C",'Mapa final'!$O$52),"")</f>
        <v/>
      </c>
      <c r="AC43" s="52" t="str">
        <f>IF(AND('Mapa final'!$Y$53="Baja",'Mapa final'!$AA$53="Mayor"),CONCATENATE("R8C",'Mapa final'!$O$53),"")</f>
        <v/>
      </c>
      <c r="AD43" s="52" t="str">
        <f>IF(AND('Mapa final'!$Y$54="Baja",'Mapa final'!$AA$54="Mayor"),CONCATENATE("R8C",'Mapa final'!$O$54),"")</f>
        <v/>
      </c>
      <c r="AE43" s="52" t="str">
        <f>IF(AND('Mapa final'!$Y$55="Baja",'Mapa final'!$AA$55="Mayor"),CONCATENATE("R8C",'Mapa final'!$O$55),"")</f>
        <v/>
      </c>
      <c r="AF43" s="52" t="str">
        <f>IF(AND('Mapa final'!$Y$56="Baja",'Mapa final'!$AA$56="Mayor"),CONCATENATE("R8C",'Mapa final'!$O$56),"")</f>
        <v/>
      </c>
      <c r="AG43" s="53" t="str">
        <f>IF(AND('Mapa final'!$Y$57="Baja",'Mapa final'!$AA$57="Mayor"),CONCATENATE("R8C",'Mapa final'!$O$57),"")</f>
        <v/>
      </c>
      <c r="AH43" s="54" t="str">
        <f ca="1">IF(AND('Mapa final'!$Y$52="Baja",'Mapa final'!$AA$52="Catastrófico"),CONCATENATE("R8C",'Mapa final'!$O$52),"")</f>
        <v/>
      </c>
      <c r="AI43" s="55" t="str">
        <f>IF(AND('Mapa final'!$Y$53="Baja",'Mapa final'!$AA$53="Catastrófico"),CONCATENATE("R8C",'Mapa final'!$O$53),"")</f>
        <v/>
      </c>
      <c r="AJ43" s="55" t="str">
        <f>IF(AND('Mapa final'!$Y$54="Baja",'Mapa final'!$AA$54="Catastrófico"),CONCATENATE("R8C",'Mapa final'!$O$54),"")</f>
        <v/>
      </c>
      <c r="AK43" s="55" t="str">
        <f>IF(AND('Mapa final'!$Y$55="Baja",'Mapa final'!$AA$55="Catastrófico"),CONCATENATE("R8C",'Mapa final'!$O$55),"")</f>
        <v/>
      </c>
      <c r="AL43" s="55" t="str">
        <f>IF(AND('Mapa final'!$Y$56="Baja",'Mapa final'!$AA$56="Catastrófico"),CONCATENATE("R8C",'Mapa final'!$O$56),"")</f>
        <v/>
      </c>
      <c r="AM43" s="56" t="str">
        <f>IF(AND('Mapa final'!$Y$57="Baja",'Mapa final'!$AA$57="Catastrófico"),CONCATENATE("R8C",'Mapa final'!$O$57),"")</f>
        <v/>
      </c>
      <c r="AN43" s="82"/>
      <c r="AO43" s="329"/>
      <c r="AP43" s="330"/>
      <c r="AQ43" s="330"/>
      <c r="AR43" s="330"/>
      <c r="AS43" s="330"/>
      <c r="AT43" s="331"/>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210"/>
      <c r="C44" s="210"/>
      <c r="D44" s="211"/>
      <c r="E44" s="309"/>
      <c r="F44" s="308"/>
      <c r="G44" s="308"/>
      <c r="H44" s="308"/>
      <c r="I44" s="308"/>
      <c r="J44" s="75" t="str">
        <f>IF(AND('Mapa final'!$Y$58="Baja",'Mapa final'!$AA$58="Leve"),CONCATENATE("R9C",'Mapa final'!$O$58),"")</f>
        <v/>
      </c>
      <c r="K44" s="76" t="str">
        <f>IF(AND('Mapa final'!$Y$59="Baja",'Mapa final'!$AA$59="Leve"),CONCATENATE("R9C",'Mapa final'!$O$59),"")</f>
        <v/>
      </c>
      <c r="L44" s="76" t="str">
        <f>IF(AND('Mapa final'!$Y$60="Baja",'Mapa final'!$AA$60="Leve"),CONCATENATE("R9C",'Mapa final'!$O$60),"")</f>
        <v/>
      </c>
      <c r="M44" s="76" t="str">
        <f>IF(AND('Mapa final'!$Y$61="Baja",'Mapa final'!$AA$61="Leve"),CONCATENATE("R9C",'Mapa final'!$O$61),"")</f>
        <v/>
      </c>
      <c r="N44" s="76" t="str">
        <f>IF(AND('Mapa final'!$Y$62="Baja",'Mapa final'!$AA$62="Leve"),CONCATENATE("R9C",'Mapa final'!$O$62),"")</f>
        <v/>
      </c>
      <c r="O44" s="77" t="str">
        <f>IF(AND('Mapa final'!$Y$63="Baja",'Mapa final'!$AA$63="Leve"),CONCATENATE("R9C",'Mapa final'!$O$63),"")</f>
        <v/>
      </c>
      <c r="P44" s="66" t="str">
        <f>IF(AND('Mapa final'!$Y$58="Baja",'Mapa final'!$AA$58="Menor"),CONCATENATE("R9C",'Mapa final'!$O$58),"")</f>
        <v/>
      </c>
      <c r="Q44" s="67" t="str">
        <f>IF(AND('Mapa final'!$Y$59="Baja",'Mapa final'!$AA$59="Menor"),CONCATENATE("R9C",'Mapa final'!$O$59),"")</f>
        <v/>
      </c>
      <c r="R44" s="67" t="str">
        <f>IF(AND('Mapa final'!$Y$60="Baja",'Mapa final'!$AA$60="Menor"),CONCATENATE("R9C",'Mapa final'!$O$60),"")</f>
        <v/>
      </c>
      <c r="S44" s="67" t="str">
        <f>IF(AND('Mapa final'!$Y$61="Baja",'Mapa final'!$AA$61="Menor"),CONCATENATE("R9C",'Mapa final'!$O$61),"")</f>
        <v/>
      </c>
      <c r="T44" s="67" t="str">
        <f>IF(AND('Mapa final'!$Y$62="Baja",'Mapa final'!$AA$62="Menor"),CONCATENATE("R9C",'Mapa final'!$O$62),"")</f>
        <v/>
      </c>
      <c r="U44" s="68" t="str">
        <f>IF(AND('Mapa final'!$Y$63="Baja",'Mapa final'!$AA$63="Menor"),CONCATENATE("R9C",'Mapa final'!$O$63),"")</f>
        <v/>
      </c>
      <c r="V44" s="66" t="str">
        <f>IF(AND('Mapa final'!$Y$58="Baja",'Mapa final'!$AA$58="Moderado"),CONCATENATE("R9C",'Mapa final'!$O$58),"")</f>
        <v/>
      </c>
      <c r="W44" s="67" t="str">
        <f>IF(AND('Mapa final'!$Y$59="Baja",'Mapa final'!$AA$59="Moderado"),CONCATENATE("R9C",'Mapa final'!$O$59),"")</f>
        <v/>
      </c>
      <c r="X44" s="67" t="str">
        <f>IF(AND('Mapa final'!$Y$60="Baja",'Mapa final'!$AA$60="Moderado"),CONCATENATE("R9C",'Mapa final'!$O$60),"")</f>
        <v/>
      </c>
      <c r="Y44" s="67" t="str">
        <f>IF(AND('Mapa final'!$Y$61="Baja",'Mapa final'!$AA$61="Moderado"),CONCATENATE("R9C",'Mapa final'!$O$61),"")</f>
        <v/>
      </c>
      <c r="Z44" s="67" t="str">
        <f>IF(AND('Mapa final'!$Y$62="Baja",'Mapa final'!$AA$62="Moderado"),CONCATENATE("R9C",'Mapa final'!$O$62),"")</f>
        <v/>
      </c>
      <c r="AA44" s="68" t="str">
        <f>IF(AND('Mapa final'!$Y$63="Baja",'Mapa final'!$AA$63="Moderado"),CONCATENATE("R9C",'Mapa final'!$O$63),"")</f>
        <v/>
      </c>
      <c r="AB44" s="51" t="str">
        <f>IF(AND('Mapa final'!$Y$58="Baja",'Mapa final'!$AA$58="Mayor"),CONCATENATE("R9C",'Mapa final'!$O$58),"")</f>
        <v/>
      </c>
      <c r="AC44" s="52" t="str">
        <f>IF(AND('Mapa final'!$Y$59="Baja",'Mapa final'!$AA$59="Mayor"),CONCATENATE("R9C",'Mapa final'!$O$59),"")</f>
        <v/>
      </c>
      <c r="AD44" s="52" t="str">
        <f>IF(AND('Mapa final'!$Y$60="Baja",'Mapa final'!$AA$60="Mayor"),CONCATENATE("R9C",'Mapa final'!$O$60),"")</f>
        <v/>
      </c>
      <c r="AE44" s="52" t="str">
        <f>IF(AND('Mapa final'!$Y$61="Baja",'Mapa final'!$AA$61="Mayor"),CONCATENATE("R9C",'Mapa final'!$O$61),"")</f>
        <v/>
      </c>
      <c r="AF44" s="52" t="str">
        <f>IF(AND('Mapa final'!$Y$62="Baja",'Mapa final'!$AA$62="Mayor"),CONCATENATE("R9C",'Mapa final'!$O$62),"")</f>
        <v/>
      </c>
      <c r="AG44" s="53" t="str">
        <f>IF(AND('Mapa final'!$Y$63="Baja",'Mapa final'!$AA$63="Mayor"),CONCATENATE("R9C",'Mapa final'!$O$63),"")</f>
        <v/>
      </c>
      <c r="AH44" s="54" t="str">
        <f>IF(AND('Mapa final'!$Y$58="Baja",'Mapa final'!$AA$58="Catastrófico"),CONCATENATE("R9C",'Mapa final'!$O$58),"")</f>
        <v/>
      </c>
      <c r="AI44" s="55" t="str">
        <f>IF(AND('Mapa final'!$Y$59="Baja",'Mapa final'!$AA$59="Catastrófico"),CONCATENATE("R9C",'Mapa final'!$O$59),"")</f>
        <v/>
      </c>
      <c r="AJ44" s="55" t="str">
        <f>IF(AND('Mapa final'!$Y$60="Baja",'Mapa final'!$AA$60="Catastrófico"),CONCATENATE("R9C",'Mapa final'!$O$60),"")</f>
        <v/>
      </c>
      <c r="AK44" s="55" t="str">
        <f>IF(AND('Mapa final'!$Y$61="Baja",'Mapa final'!$AA$61="Catastrófico"),CONCATENATE("R9C",'Mapa final'!$O$61),"")</f>
        <v/>
      </c>
      <c r="AL44" s="55" t="str">
        <f>IF(AND('Mapa final'!$Y$62="Baja",'Mapa final'!$AA$62="Catastrófico"),CONCATENATE("R9C",'Mapa final'!$O$62),"")</f>
        <v/>
      </c>
      <c r="AM44" s="56" t="str">
        <f>IF(AND('Mapa final'!$Y$63="Baja",'Mapa final'!$AA$63="Catastrófico"),CONCATENATE("R9C",'Mapa final'!$O$63),"")</f>
        <v/>
      </c>
      <c r="AN44" s="82"/>
      <c r="AO44" s="329"/>
      <c r="AP44" s="330"/>
      <c r="AQ44" s="330"/>
      <c r="AR44" s="330"/>
      <c r="AS44" s="330"/>
      <c r="AT44" s="331"/>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210"/>
      <c r="C45" s="210"/>
      <c r="D45" s="211"/>
      <c r="E45" s="310"/>
      <c r="F45" s="311"/>
      <c r="G45" s="311"/>
      <c r="H45" s="311"/>
      <c r="I45" s="311"/>
      <c r="J45" s="78" t="str">
        <f>IF(AND('Mapa final'!$Y$64="Baja",'Mapa final'!$AA$64="Leve"),CONCATENATE("R10C",'Mapa final'!$O$64),"")</f>
        <v/>
      </c>
      <c r="K45" s="79" t="str">
        <f>IF(AND('Mapa final'!$Y$65="Baja",'Mapa final'!$AA$65="Leve"),CONCATENATE("R10C",'Mapa final'!$O$65),"")</f>
        <v/>
      </c>
      <c r="L45" s="79" t="str">
        <f>IF(AND('Mapa final'!$Y$66="Baja",'Mapa final'!$AA$66="Leve"),CONCATENATE("R10C",'Mapa final'!$O$66),"")</f>
        <v/>
      </c>
      <c r="M45" s="79" t="str">
        <f>IF(AND('Mapa final'!$Y$67="Baja",'Mapa final'!$AA$67="Leve"),CONCATENATE("R10C",'Mapa final'!$O$67),"")</f>
        <v/>
      </c>
      <c r="N45" s="79" t="str">
        <f>IF(AND('Mapa final'!$Y$68="Baja",'Mapa final'!$AA$68="Leve"),CONCATENATE("R10C",'Mapa final'!$O$68),"")</f>
        <v/>
      </c>
      <c r="O45" s="80" t="str">
        <f>IF(AND('Mapa final'!$Y$69="Baja",'Mapa final'!$AA$69="Leve"),CONCATENATE("R10C",'Mapa final'!$O$69),"")</f>
        <v/>
      </c>
      <c r="P45" s="66" t="str">
        <f>IF(AND('Mapa final'!$Y$64="Baja",'Mapa final'!$AA$64="Menor"),CONCATENATE("R10C",'Mapa final'!$O$64),"")</f>
        <v/>
      </c>
      <c r="Q45" s="67" t="str">
        <f>IF(AND('Mapa final'!$Y$65="Baja",'Mapa final'!$AA$65="Menor"),CONCATENATE("R10C",'Mapa final'!$O$65),"")</f>
        <v/>
      </c>
      <c r="R45" s="67" t="str">
        <f>IF(AND('Mapa final'!$Y$66="Baja",'Mapa final'!$AA$66="Menor"),CONCATENATE("R10C",'Mapa final'!$O$66),"")</f>
        <v/>
      </c>
      <c r="S45" s="67" t="str">
        <f>IF(AND('Mapa final'!$Y$67="Baja",'Mapa final'!$AA$67="Menor"),CONCATENATE("R10C",'Mapa final'!$O$67),"")</f>
        <v/>
      </c>
      <c r="T45" s="67" t="str">
        <f>IF(AND('Mapa final'!$Y$68="Baja",'Mapa final'!$AA$68="Menor"),CONCATENATE("R10C",'Mapa final'!$O$68),"")</f>
        <v/>
      </c>
      <c r="U45" s="68" t="str">
        <f>IF(AND('Mapa final'!$Y$69="Baja",'Mapa final'!$AA$69="Menor"),CONCATENATE("R10C",'Mapa final'!$O$69),"")</f>
        <v/>
      </c>
      <c r="V45" s="69" t="str">
        <f>IF(AND('Mapa final'!$Y$64="Baja",'Mapa final'!$AA$64="Moderado"),CONCATENATE("R10C",'Mapa final'!$O$64),"")</f>
        <v/>
      </c>
      <c r="W45" s="70" t="str">
        <f>IF(AND('Mapa final'!$Y$65="Baja",'Mapa final'!$AA$65="Moderado"),CONCATENATE("R10C",'Mapa final'!$O$65),"")</f>
        <v/>
      </c>
      <c r="X45" s="70" t="str">
        <f>IF(AND('Mapa final'!$Y$66="Baja",'Mapa final'!$AA$66="Moderado"),CONCATENATE("R10C",'Mapa final'!$O$66),"")</f>
        <v/>
      </c>
      <c r="Y45" s="70" t="str">
        <f>IF(AND('Mapa final'!$Y$67="Baja",'Mapa final'!$AA$67="Moderado"),CONCATENATE("R10C",'Mapa final'!$O$67),"")</f>
        <v/>
      </c>
      <c r="Z45" s="70" t="str">
        <f>IF(AND('Mapa final'!$Y$68="Baja",'Mapa final'!$AA$68="Moderado"),CONCATENATE("R10C",'Mapa final'!$O$68),"")</f>
        <v/>
      </c>
      <c r="AA45" s="71" t="str">
        <f>IF(AND('Mapa final'!$Y$69="Baja",'Mapa final'!$AA$69="Moderado"),CONCATENATE("R10C",'Mapa final'!$O$69),"")</f>
        <v/>
      </c>
      <c r="AB45" s="57" t="str">
        <f>IF(AND('Mapa final'!$Y$64="Baja",'Mapa final'!$AA$64="Mayor"),CONCATENATE("R10C",'Mapa final'!$O$64),"")</f>
        <v/>
      </c>
      <c r="AC45" s="58" t="str">
        <f>IF(AND('Mapa final'!$Y$65="Baja",'Mapa final'!$AA$65="Mayor"),CONCATENATE("R10C",'Mapa final'!$O$65),"")</f>
        <v/>
      </c>
      <c r="AD45" s="58" t="str">
        <f>IF(AND('Mapa final'!$Y$66="Baja",'Mapa final'!$AA$66="Mayor"),CONCATENATE("R10C",'Mapa final'!$O$66),"")</f>
        <v/>
      </c>
      <c r="AE45" s="58" t="str">
        <f>IF(AND('Mapa final'!$Y$67="Baja",'Mapa final'!$AA$67="Mayor"),CONCATENATE("R10C",'Mapa final'!$O$67),"")</f>
        <v/>
      </c>
      <c r="AF45" s="58" t="str">
        <f>IF(AND('Mapa final'!$Y$68="Baja",'Mapa final'!$AA$68="Mayor"),CONCATENATE("R10C",'Mapa final'!$O$68),"")</f>
        <v/>
      </c>
      <c r="AG45" s="59" t="str">
        <f>IF(AND('Mapa final'!$Y$69="Baja",'Mapa final'!$AA$69="Mayor"),CONCATENATE("R10C",'Mapa final'!$O$69),"")</f>
        <v/>
      </c>
      <c r="AH45" s="60" t="str">
        <f>IF(AND('Mapa final'!$Y$64="Baja",'Mapa final'!$AA$64="Catastrófico"),CONCATENATE("R10C",'Mapa final'!$O$64),"")</f>
        <v/>
      </c>
      <c r="AI45" s="61" t="str">
        <f>IF(AND('Mapa final'!$Y$65="Baja",'Mapa final'!$AA$65="Catastrófico"),CONCATENATE("R10C",'Mapa final'!$O$65),"")</f>
        <v/>
      </c>
      <c r="AJ45" s="61" t="str">
        <f>IF(AND('Mapa final'!$Y$66="Baja",'Mapa final'!$AA$66="Catastrófico"),CONCATENATE("R10C",'Mapa final'!$O$66),"")</f>
        <v/>
      </c>
      <c r="AK45" s="61" t="str">
        <f>IF(AND('Mapa final'!$Y$67="Baja",'Mapa final'!$AA$67="Catastrófico"),CONCATENATE("R10C",'Mapa final'!$O$67),"")</f>
        <v/>
      </c>
      <c r="AL45" s="61" t="str">
        <f>IF(AND('Mapa final'!$Y$68="Baja",'Mapa final'!$AA$68="Catastrófico"),CONCATENATE("R10C",'Mapa final'!$O$68),"")</f>
        <v/>
      </c>
      <c r="AM45" s="62" t="str">
        <f>IF(AND('Mapa final'!$Y$69="Baja",'Mapa final'!$AA$69="Catastrófico"),CONCATENATE("R10C",'Mapa final'!$O$69),"")</f>
        <v/>
      </c>
      <c r="AN45" s="82"/>
      <c r="AO45" s="332"/>
      <c r="AP45" s="333"/>
      <c r="AQ45" s="333"/>
      <c r="AR45" s="333"/>
      <c r="AS45" s="333"/>
      <c r="AT45" s="334"/>
    </row>
    <row r="46" spans="1:80" ht="46.5" customHeight="1" x14ac:dyDescent="0.35">
      <c r="A46" s="82"/>
      <c r="B46" s="210"/>
      <c r="C46" s="210"/>
      <c r="D46" s="211"/>
      <c r="E46" s="305" t="s">
        <v>113</v>
      </c>
      <c r="F46" s="306"/>
      <c r="G46" s="306"/>
      <c r="H46" s="306"/>
      <c r="I46" s="323"/>
      <c r="J46" s="72" t="str">
        <f ca="1">IF(AND('Mapa final'!$Y$10="Muy Baja",'Mapa final'!$AA$10="Leve"),CONCATENATE("R1C",'Mapa final'!$O$10),"")</f>
        <v/>
      </c>
      <c r="K46" s="73" t="str">
        <f ca="1">IF(AND('Mapa final'!$Y$11="Muy Baja",'Mapa final'!$AA$11="Leve"),CONCATENATE("R1C",'Mapa final'!$O$11),"")</f>
        <v/>
      </c>
      <c r="L46" s="73" t="str">
        <f>IF(AND('Mapa final'!$Y$12="Muy Baja",'Mapa final'!$AA$12="Leve"),CONCATENATE("R1C",'Mapa final'!$O$12),"")</f>
        <v/>
      </c>
      <c r="M46" s="73" t="str">
        <f>IF(AND('Mapa final'!$Y$13="Muy Baja",'Mapa final'!$AA$13="Leve"),CONCATENATE("R1C",'Mapa final'!$O$13),"")</f>
        <v/>
      </c>
      <c r="N46" s="73" t="str">
        <f>IF(AND('Mapa final'!$Y$14="Muy Baja",'Mapa final'!$AA$14="Leve"),CONCATENATE("R1C",'Mapa final'!$O$14),"")</f>
        <v/>
      </c>
      <c r="O46" s="74" t="str">
        <f>IF(AND('Mapa final'!$Y$15="Muy Baja",'Mapa final'!$AA$15="Leve"),CONCATENATE("R1C",'Mapa final'!$O$15),"")</f>
        <v/>
      </c>
      <c r="P46" s="72" t="str">
        <f ca="1">IF(AND('Mapa final'!$Y$10="Muy Baja",'Mapa final'!$AA$10="Menor"),CONCATENATE("R1C",'Mapa final'!$O$10),"")</f>
        <v/>
      </c>
      <c r="Q46" s="73" t="str">
        <f ca="1">IF(AND('Mapa final'!$Y$11="Muy Baja",'Mapa final'!$AA$11="Menor"),CONCATENATE("R1C",'Mapa final'!$O$11),"")</f>
        <v/>
      </c>
      <c r="R46" s="73" t="str">
        <f>IF(AND('Mapa final'!$Y$12="Muy Baja",'Mapa final'!$AA$12="Menor"),CONCATENATE("R1C",'Mapa final'!$O$12),"")</f>
        <v/>
      </c>
      <c r="S46" s="73" t="str">
        <f>IF(AND('Mapa final'!$Y$13="Muy Baja",'Mapa final'!$AA$13="Menor"),CONCATENATE("R1C",'Mapa final'!$O$13),"")</f>
        <v/>
      </c>
      <c r="T46" s="73" t="str">
        <f>IF(AND('Mapa final'!$Y$14="Muy Baja",'Mapa final'!$AA$14="Menor"),CONCATENATE("R1C",'Mapa final'!$O$14),"")</f>
        <v/>
      </c>
      <c r="U46" s="74" t="str">
        <f>IF(AND('Mapa final'!$Y$15="Muy Baja",'Mapa final'!$AA$15="Menor"),CONCATENATE("R1C",'Mapa final'!$O$15),"")</f>
        <v/>
      </c>
      <c r="V46" s="63" t="str">
        <f ca="1">IF(AND('Mapa final'!$Y$10="Muy Baja",'Mapa final'!$AA$10="Moderado"),CONCATENATE("R1C",'Mapa final'!$O$10),"")</f>
        <v/>
      </c>
      <c r="W46" s="81" t="str">
        <f ca="1">IF(AND('Mapa final'!$Y$11="Muy Baja",'Mapa final'!$AA$11="Moderado"),CONCATENATE("R1C",'Mapa final'!$O$11),"")</f>
        <v/>
      </c>
      <c r="X46" s="64" t="str">
        <f>IF(AND('Mapa final'!$Y$12="Muy Baja",'Mapa final'!$AA$12="Moderado"),CONCATENATE("R1C",'Mapa final'!$O$12),"")</f>
        <v/>
      </c>
      <c r="Y46" s="64" t="str">
        <f>IF(AND('Mapa final'!$Y$13="Muy Baja",'Mapa final'!$AA$13="Moderado"),CONCATENATE("R1C",'Mapa final'!$O$13),"")</f>
        <v/>
      </c>
      <c r="Z46" s="64" t="str">
        <f>IF(AND('Mapa final'!$Y$14="Muy Baja",'Mapa final'!$AA$14="Moderado"),CONCATENATE("R1C",'Mapa final'!$O$14),"")</f>
        <v/>
      </c>
      <c r="AA46" s="65" t="str">
        <f>IF(AND('Mapa final'!$Y$15="Muy Baja",'Mapa final'!$AA$15="Moderado"),CONCATENATE("R1C",'Mapa final'!$O$15),"")</f>
        <v/>
      </c>
      <c r="AB46" s="45" t="str">
        <f ca="1">IF(AND('Mapa final'!$Y$10="Muy Baja",'Mapa final'!$AA$10="Mayor"),CONCATENATE("R1C",'Mapa final'!$O$10),"")</f>
        <v/>
      </c>
      <c r="AC46" s="46" t="str">
        <f ca="1">IF(AND('Mapa final'!$Y$11="Muy Baja",'Mapa final'!$AA$11="Mayor"),CONCATENATE("R1C",'Mapa final'!$O$11),"")</f>
        <v/>
      </c>
      <c r="AD46" s="46" t="str">
        <f>IF(AND('Mapa final'!$Y$12="Muy Baja",'Mapa final'!$AA$12="Mayor"),CONCATENATE("R1C",'Mapa final'!$O$12),"")</f>
        <v/>
      </c>
      <c r="AE46" s="46" t="str">
        <f>IF(AND('Mapa final'!$Y$13="Muy Baja",'Mapa final'!$AA$13="Mayor"),CONCATENATE("R1C",'Mapa final'!$O$13),"")</f>
        <v/>
      </c>
      <c r="AF46" s="46" t="str">
        <f>IF(AND('Mapa final'!$Y$14="Muy Baja",'Mapa final'!$AA$14="Mayor"),CONCATENATE("R1C",'Mapa final'!$O$14),"")</f>
        <v/>
      </c>
      <c r="AG46" s="47" t="str">
        <f>IF(AND('Mapa final'!$Y$15="Muy Baja",'Mapa final'!$AA$15="Mayor"),CONCATENATE("R1C",'Mapa final'!$O$15),"")</f>
        <v/>
      </c>
      <c r="AH46" s="48" t="str">
        <f ca="1">IF(AND('Mapa final'!$Y$10="Muy Baja",'Mapa final'!$AA$10="Catastrófico"),CONCATENATE("R1C",'Mapa final'!$O$10),"")</f>
        <v/>
      </c>
      <c r="AI46" s="49" t="str">
        <f ca="1">IF(AND('Mapa final'!$Y$11="Muy Baja",'Mapa final'!$AA$11="Catastrófico"),CONCATENATE("R1C",'Mapa final'!$O$11),"")</f>
        <v/>
      </c>
      <c r="AJ46" s="49" t="str">
        <f>IF(AND('Mapa final'!$Y$12="Muy Baja",'Mapa final'!$AA$12="Catastrófico"),CONCATENATE("R1C",'Mapa final'!$O$12),"")</f>
        <v/>
      </c>
      <c r="AK46" s="49" t="str">
        <f>IF(AND('Mapa final'!$Y$13="Muy Baja",'Mapa final'!$AA$13="Catastrófico"),CONCATENATE("R1C",'Mapa final'!$O$13),"")</f>
        <v/>
      </c>
      <c r="AL46" s="49" t="str">
        <f>IF(AND('Mapa final'!$Y$14="Muy Baja",'Mapa final'!$AA$14="Catastrófico"),CONCATENATE("R1C",'Mapa final'!$O$14),"")</f>
        <v/>
      </c>
      <c r="AM46" s="50" t="str">
        <f>IF(AND('Mapa final'!$Y$15="Muy Baja",'Mapa final'!$AA$15="Catastrófico"),CONCATENATE("R1C",'Mapa final'!$O$15),"")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210"/>
      <c r="C47" s="210"/>
      <c r="D47" s="211"/>
      <c r="E47" s="307"/>
      <c r="F47" s="308"/>
      <c r="G47" s="308"/>
      <c r="H47" s="308"/>
      <c r="I47" s="324"/>
      <c r="J47" s="75" t="str">
        <f ca="1">IF(AND('Mapa final'!$Y$16="Muy Baja",'Mapa final'!$AA$16="Leve"),CONCATENATE("R2C",'Mapa final'!$O$16),"")</f>
        <v/>
      </c>
      <c r="K47" s="76" t="str">
        <f ca="1">IF(AND('Mapa final'!$Y$17="Muy Baja",'Mapa final'!$AA$17="Leve"),CONCATENATE("R2C",'Mapa final'!$O$17),"")</f>
        <v/>
      </c>
      <c r="L47" s="76" t="str">
        <f ca="1">IF(AND('Mapa final'!$Y$18="Muy Baja",'Mapa final'!$AA$18="Leve"),CONCATENATE("R2C",'Mapa final'!$O$18),"")</f>
        <v/>
      </c>
      <c r="M47" s="76" t="str">
        <f>IF(AND('Mapa final'!$Y$19="Muy Baja",'Mapa final'!$AA$19="Leve"),CONCATENATE("R2C",'Mapa final'!$O$19),"")</f>
        <v/>
      </c>
      <c r="N47" s="76" t="str">
        <f>IF(AND('Mapa final'!$Y$20="Muy Baja",'Mapa final'!$AA$20="Leve"),CONCATENATE("R2C",'Mapa final'!$O$20),"")</f>
        <v/>
      </c>
      <c r="O47" s="77" t="str">
        <f>IF(AND('Mapa final'!$Y$21="Muy Baja",'Mapa final'!$AA$21="Leve"),CONCATENATE("R2C",'Mapa final'!$O$21),"")</f>
        <v/>
      </c>
      <c r="P47" s="75" t="str">
        <f ca="1">IF(AND('Mapa final'!$Y$16="Muy Baja",'Mapa final'!$AA$16="Menor"),CONCATENATE("R2C",'Mapa final'!$O$16),"")</f>
        <v/>
      </c>
      <c r="Q47" s="76" t="str">
        <f ca="1">IF(AND('Mapa final'!$Y$17="Muy Baja",'Mapa final'!$AA$17="Menor"),CONCATENATE("R2C",'Mapa final'!$O$17),"")</f>
        <v/>
      </c>
      <c r="R47" s="76" t="str">
        <f ca="1">IF(AND('Mapa final'!$Y$18="Muy Baja",'Mapa final'!$AA$18="Menor"),CONCATENATE("R2C",'Mapa final'!$O$18),"")</f>
        <v/>
      </c>
      <c r="S47" s="76" t="str">
        <f>IF(AND('Mapa final'!$Y$19="Muy Baja",'Mapa final'!$AA$19="Menor"),CONCATENATE("R2C",'Mapa final'!$O$19),"")</f>
        <v/>
      </c>
      <c r="T47" s="76" t="str">
        <f>IF(AND('Mapa final'!$Y$20="Muy Baja",'Mapa final'!$AA$20="Menor"),CONCATENATE("R2C",'Mapa final'!$O$20),"")</f>
        <v/>
      </c>
      <c r="U47" s="77" t="str">
        <f>IF(AND('Mapa final'!$Y$21="Muy Baja",'Mapa final'!$AA$21="Menor"),CONCATENATE("R2C",'Mapa final'!$O$21),"")</f>
        <v/>
      </c>
      <c r="V47" s="66" t="str">
        <f ca="1">IF(AND('Mapa final'!$Y$16="Muy Baja",'Mapa final'!$AA$16="Moderado"),CONCATENATE("R2C",'Mapa final'!$O$16),"")</f>
        <v/>
      </c>
      <c r="W47" s="67" t="str">
        <f ca="1">IF(AND('Mapa final'!$Y$17="Muy Baja",'Mapa final'!$AA$17="Moderado"),CONCATENATE("R2C",'Mapa final'!$O$17),"")</f>
        <v/>
      </c>
      <c r="X47" s="67" t="str">
        <f ca="1">IF(AND('Mapa final'!$Y$18="Muy Baja",'Mapa final'!$AA$18="Moderado"),CONCATENATE("R2C",'Mapa final'!$O$18),"")</f>
        <v/>
      </c>
      <c r="Y47" s="67" t="str">
        <f>IF(AND('Mapa final'!$Y$19="Muy Baja",'Mapa final'!$AA$19="Moderado"),CONCATENATE("R2C",'Mapa final'!$O$19),"")</f>
        <v/>
      </c>
      <c r="Z47" s="67" t="str">
        <f>IF(AND('Mapa final'!$Y$20="Muy Baja",'Mapa final'!$AA$20="Moderado"),CONCATENATE("R2C",'Mapa final'!$O$20),"")</f>
        <v/>
      </c>
      <c r="AA47" s="68" t="str">
        <f>IF(AND('Mapa final'!$Y$21="Muy Baja",'Mapa final'!$AA$21="Moderado"),CONCATENATE("R2C",'Mapa final'!$O$21),"")</f>
        <v/>
      </c>
      <c r="AB47" s="51" t="str">
        <f ca="1">IF(AND('Mapa final'!$Y$16="Muy Baja",'Mapa final'!$AA$16="Mayor"),CONCATENATE("R2C",'Mapa final'!$O$16),"")</f>
        <v/>
      </c>
      <c r="AC47" s="52" t="str">
        <f ca="1">IF(AND('Mapa final'!$Y$17="Muy Baja",'Mapa final'!$AA$17="Mayor"),CONCATENATE("R2C",'Mapa final'!$O$17),"")</f>
        <v/>
      </c>
      <c r="AD47" s="52" t="str">
        <f ca="1">IF(AND('Mapa final'!$Y$18="Muy Baja",'Mapa final'!$AA$18="Mayor"),CONCATENATE("R2C",'Mapa final'!$O$18),"")</f>
        <v>R2C3</v>
      </c>
      <c r="AE47" s="52" t="str">
        <f>IF(AND('Mapa final'!$Y$19="Muy Baja",'Mapa final'!$AA$19="Mayor"),CONCATENATE("R2C",'Mapa final'!$O$19),"")</f>
        <v/>
      </c>
      <c r="AF47" s="52" t="str">
        <f>IF(AND('Mapa final'!$Y$20="Muy Baja",'Mapa final'!$AA$20="Mayor"),CONCATENATE("R2C",'Mapa final'!$O$20),"")</f>
        <v/>
      </c>
      <c r="AG47" s="53" t="str">
        <f>IF(AND('Mapa final'!$Y$21="Muy Baja",'Mapa final'!$AA$21="Mayor"),CONCATENATE("R2C",'Mapa final'!$O$21),"")</f>
        <v/>
      </c>
      <c r="AH47" s="54" t="str">
        <f ca="1">IF(AND('Mapa final'!$Y$16="Muy Baja",'Mapa final'!$AA$16="Catastrófico"),CONCATENATE("R2C",'Mapa final'!$O$16),"")</f>
        <v/>
      </c>
      <c r="AI47" s="55" t="str">
        <f ca="1">IF(AND('Mapa final'!$Y$17="Muy Baja",'Mapa final'!$AA$17="Catastrófico"),CONCATENATE("R2C",'Mapa final'!$O$17),"")</f>
        <v/>
      </c>
      <c r="AJ47" s="55" t="str">
        <f ca="1">IF(AND('Mapa final'!$Y$18="Muy Baja",'Mapa final'!$AA$18="Catastrófico"),CONCATENATE("R2C",'Mapa final'!$O$18),"")</f>
        <v/>
      </c>
      <c r="AK47" s="55" t="str">
        <f>IF(AND('Mapa final'!$Y$19="Muy Baja",'Mapa final'!$AA$19="Catastrófico"),CONCATENATE("R2C",'Mapa final'!$O$19),"")</f>
        <v/>
      </c>
      <c r="AL47" s="55" t="str">
        <f>IF(AND('Mapa final'!$Y$20="Muy Baja",'Mapa final'!$AA$20="Catastrófico"),CONCATENATE("R2C",'Mapa final'!$O$20),"")</f>
        <v/>
      </c>
      <c r="AM47" s="56" t="str">
        <f>IF(AND('Mapa final'!$Y$21="Muy Baja",'Mapa final'!$AA$21="Catastrófico"),CONCATENATE("R2C",'Mapa final'!$O$21),"")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210"/>
      <c r="C48" s="210"/>
      <c r="D48" s="211"/>
      <c r="E48" s="307"/>
      <c r="F48" s="308"/>
      <c r="G48" s="308"/>
      <c r="H48" s="308"/>
      <c r="I48" s="324"/>
      <c r="J48" s="75" t="str">
        <f ca="1">IF(AND('Mapa final'!$Y$22="Muy Baja",'Mapa final'!$AA$22="Leve"),CONCATENATE("R3C",'Mapa final'!$O$22),"")</f>
        <v/>
      </c>
      <c r="K48" s="76" t="str">
        <f ca="1">IF(AND('Mapa final'!$Y$23="Muy Baja",'Mapa final'!$AA$23="Leve"),CONCATENATE("R3C",'Mapa final'!$O$23),"")</f>
        <v/>
      </c>
      <c r="L48" s="76" t="str">
        <f>IF(AND('Mapa final'!$Y$24="Muy Baja",'Mapa final'!$AA$24="Leve"),CONCATENATE("R3C",'Mapa final'!$O$24),"")</f>
        <v/>
      </c>
      <c r="M48" s="76" t="str">
        <f>IF(AND('Mapa final'!$Y$25="Muy Baja",'Mapa final'!$AA$25="Leve"),CONCATENATE("R3C",'Mapa final'!$O$25),"")</f>
        <v/>
      </c>
      <c r="N48" s="76" t="str">
        <f>IF(AND('Mapa final'!$Y$26="Muy Baja",'Mapa final'!$AA$26="Leve"),CONCATENATE("R3C",'Mapa final'!$O$26),"")</f>
        <v/>
      </c>
      <c r="O48" s="77" t="str">
        <f>IF(AND('Mapa final'!$Y$27="Muy Baja",'Mapa final'!$AA$27="Leve"),CONCATENATE("R3C",'Mapa final'!$O$27),"")</f>
        <v/>
      </c>
      <c r="P48" s="75" t="str">
        <f ca="1">IF(AND('Mapa final'!$Y$22="Muy Baja",'Mapa final'!$AA$22="Menor"),CONCATENATE("R3C",'Mapa final'!$O$22),"")</f>
        <v/>
      </c>
      <c r="Q48" s="76" t="str">
        <f ca="1">IF(AND('Mapa final'!$Y$23="Muy Baja",'Mapa final'!$AA$23="Menor"),CONCATENATE("R3C",'Mapa final'!$O$23),"")</f>
        <v/>
      </c>
      <c r="R48" s="76" t="str">
        <f>IF(AND('Mapa final'!$Y$24="Muy Baja",'Mapa final'!$AA$24="Menor"),CONCATENATE("R3C",'Mapa final'!$O$24),"")</f>
        <v/>
      </c>
      <c r="S48" s="76" t="str">
        <f>IF(AND('Mapa final'!$Y$25="Muy Baja",'Mapa final'!$AA$25="Menor"),CONCATENATE("R3C",'Mapa final'!$O$25),"")</f>
        <v/>
      </c>
      <c r="T48" s="76" t="str">
        <f>IF(AND('Mapa final'!$Y$26="Muy Baja",'Mapa final'!$AA$26="Menor"),CONCATENATE("R3C",'Mapa final'!$O$26),"")</f>
        <v/>
      </c>
      <c r="U48" s="77" t="str">
        <f>IF(AND('Mapa final'!$Y$27="Muy Baja",'Mapa final'!$AA$27="Menor"),CONCATENATE("R3C",'Mapa final'!$O$27),"")</f>
        <v/>
      </c>
      <c r="V48" s="66" t="str">
        <f ca="1">IF(AND('Mapa final'!$Y$22="Muy Baja",'Mapa final'!$AA$22="Moderado"),CONCATENATE("R3C",'Mapa final'!$O$22),"")</f>
        <v/>
      </c>
      <c r="W48" s="67" t="str">
        <f ca="1">IF(AND('Mapa final'!$Y$23="Muy Baja",'Mapa final'!$AA$23="Moderado"),CONCATENATE("R3C",'Mapa final'!$O$23),"")</f>
        <v/>
      </c>
      <c r="X48" s="67" t="str">
        <f>IF(AND('Mapa final'!$Y$24="Muy Baja",'Mapa final'!$AA$24="Moderado"),CONCATENATE("R3C",'Mapa final'!$O$24),"")</f>
        <v/>
      </c>
      <c r="Y48" s="67" t="str">
        <f>IF(AND('Mapa final'!$Y$25="Muy Baja",'Mapa final'!$AA$25="Moderado"),CONCATENATE("R3C",'Mapa final'!$O$25),"")</f>
        <v/>
      </c>
      <c r="Z48" s="67" t="str">
        <f>IF(AND('Mapa final'!$Y$26="Muy Baja",'Mapa final'!$AA$26="Moderado"),CONCATENATE("R3C",'Mapa final'!$O$26),"")</f>
        <v/>
      </c>
      <c r="AA48" s="68" t="str">
        <f>IF(AND('Mapa final'!$Y$27="Muy Baja",'Mapa final'!$AA$27="Moderado"),CONCATENATE("R3C",'Mapa final'!$O$27),"")</f>
        <v/>
      </c>
      <c r="AB48" s="51" t="str">
        <f ca="1">IF(AND('Mapa final'!$Y$22="Muy Baja",'Mapa final'!$AA$22="Mayor"),CONCATENATE("R3C",'Mapa final'!$O$22),"")</f>
        <v/>
      </c>
      <c r="AC48" s="52" t="str">
        <f ca="1">IF(AND('Mapa final'!$Y$23="Muy Baja",'Mapa final'!$AA$23="Mayor"),CONCATENATE("R3C",'Mapa final'!$O$23),"")</f>
        <v/>
      </c>
      <c r="AD48" s="52" t="str">
        <f>IF(AND('Mapa final'!$Y$24="Muy Baja",'Mapa final'!$AA$24="Mayor"),CONCATENATE("R3C",'Mapa final'!$O$24),"")</f>
        <v/>
      </c>
      <c r="AE48" s="52" t="str">
        <f>IF(AND('Mapa final'!$Y$25="Muy Baja",'Mapa final'!$AA$25="Mayor"),CONCATENATE("R3C",'Mapa final'!$O$25),"")</f>
        <v/>
      </c>
      <c r="AF48" s="52" t="str">
        <f>IF(AND('Mapa final'!$Y$26="Muy Baja",'Mapa final'!$AA$26="Mayor"),CONCATENATE("R3C",'Mapa final'!$O$26),"")</f>
        <v/>
      </c>
      <c r="AG48" s="53" t="str">
        <f>IF(AND('Mapa final'!$Y$27="Muy Baja",'Mapa final'!$AA$27="Mayor"),CONCATENATE("R3C",'Mapa final'!$O$27),"")</f>
        <v/>
      </c>
      <c r="AH48" s="54" t="str">
        <f ca="1">IF(AND('Mapa final'!$Y$22="Muy Baja",'Mapa final'!$AA$22="Catastrófico"),CONCATENATE("R3C",'Mapa final'!$O$22),"")</f>
        <v/>
      </c>
      <c r="AI48" s="55" t="str">
        <f ca="1">IF(AND('Mapa final'!$Y$23="Muy Baja",'Mapa final'!$AA$23="Catastrófico"),CONCATENATE("R3C",'Mapa final'!$O$23),"")</f>
        <v/>
      </c>
      <c r="AJ48" s="55" t="str">
        <f>IF(AND('Mapa final'!$Y$24="Muy Baja",'Mapa final'!$AA$24="Catastrófico"),CONCATENATE("R3C",'Mapa final'!$O$24),"")</f>
        <v/>
      </c>
      <c r="AK48" s="55" t="str">
        <f>IF(AND('Mapa final'!$Y$25="Muy Baja",'Mapa final'!$AA$25="Catastrófico"),CONCATENATE("R3C",'Mapa final'!$O$25),"")</f>
        <v/>
      </c>
      <c r="AL48" s="55" t="str">
        <f>IF(AND('Mapa final'!$Y$26="Muy Baja",'Mapa final'!$AA$26="Catastrófico"),CONCATENATE("R3C",'Mapa final'!$O$26),"")</f>
        <v/>
      </c>
      <c r="AM48" s="56" t="str">
        <f>IF(AND('Mapa final'!$Y$27="Muy Baja",'Mapa final'!$AA$27="Catastrófico"),CONCATENATE("R3C",'Mapa final'!$O$27),"")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210"/>
      <c r="C49" s="210"/>
      <c r="D49" s="211"/>
      <c r="E49" s="309"/>
      <c r="F49" s="308"/>
      <c r="G49" s="308"/>
      <c r="H49" s="308"/>
      <c r="I49" s="324"/>
      <c r="J49" s="75" t="str">
        <f ca="1">IF(AND('Mapa final'!$Y$28="Muy Baja",'Mapa final'!$AA$28="Leve"),CONCATENATE("R4C",'Mapa final'!$O$28),"")</f>
        <v/>
      </c>
      <c r="K49" s="76" t="str">
        <f ca="1">IF(AND('Mapa final'!$Y$29="Muy Baja",'Mapa final'!$AA$29="Leve"),CONCATENATE("R4C",'Mapa final'!$O$29),"")</f>
        <v/>
      </c>
      <c r="L49" s="76" t="str">
        <f ca="1">IF(AND('Mapa final'!$Y$30="Muy Baja",'Mapa final'!$AA$30="Leve"),CONCATENATE("R4C",'Mapa final'!$O$30),"")</f>
        <v/>
      </c>
      <c r="M49" s="76" t="str">
        <f>IF(AND('Mapa final'!$Y$31="Muy Baja",'Mapa final'!$AA$31="Leve"),CONCATENATE("R4C",'Mapa final'!$O$31),"")</f>
        <v/>
      </c>
      <c r="N49" s="76" t="str">
        <f>IF(AND('Mapa final'!$Y$32="Muy Baja",'Mapa final'!$AA$32="Leve"),CONCATENATE("R4C",'Mapa final'!$O$32),"")</f>
        <v/>
      </c>
      <c r="O49" s="77" t="str">
        <f>IF(AND('Mapa final'!$Y$33="Muy Baja",'Mapa final'!$AA$33="Leve"),CONCATENATE("R4C",'Mapa final'!$O$33),"")</f>
        <v/>
      </c>
      <c r="P49" s="75" t="str">
        <f ca="1">IF(AND('Mapa final'!$Y$28="Muy Baja",'Mapa final'!$AA$28="Menor"),CONCATENATE("R4C",'Mapa final'!$O$28),"")</f>
        <v/>
      </c>
      <c r="Q49" s="76" t="str">
        <f ca="1">IF(AND('Mapa final'!$Y$29="Muy Baja",'Mapa final'!$AA$29="Menor"),CONCATENATE("R4C",'Mapa final'!$O$29),"")</f>
        <v/>
      </c>
      <c r="R49" s="76" t="str">
        <f ca="1">IF(AND('Mapa final'!$Y$30="Muy Baja",'Mapa final'!$AA$30="Menor"),CONCATENATE("R4C",'Mapa final'!$O$30),"")</f>
        <v>R4C3</v>
      </c>
      <c r="S49" s="76" t="str">
        <f>IF(AND('Mapa final'!$Y$31="Muy Baja",'Mapa final'!$AA$31="Menor"),CONCATENATE("R4C",'Mapa final'!$O$31),"")</f>
        <v/>
      </c>
      <c r="T49" s="76" t="str">
        <f>IF(AND('Mapa final'!$Y$32="Muy Baja",'Mapa final'!$AA$32="Menor"),CONCATENATE("R4C",'Mapa final'!$O$32),"")</f>
        <v/>
      </c>
      <c r="U49" s="77" t="str">
        <f>IF(AND('Mapa final'!$Y$33="Muy Baja",'Mapa final'!$AA$33="Menor"),CONCATENATE("R4C",'Mapa final'!$O$33),"")</f>
        <v/>
      </c>
      <c r="V49" s="66" t="str">
        <f ca="1">IF(AND('Mapa final'!$Y$28="Muy Baja",'Mapa final'!$AA$28="Moderado"),CONCATENATE("R4C",'Mapa final'!$O$28),"")</f>
        <v/>
      </c>
      <c r="W49" s="67" t="str">
        <f ca="1">IF(AND('Mapa final'!$Y$29="Muy Baja",'Mapa final'!$AA$29="Moderado"),CONCATENATE("R4C",'Mapa final'!$O$29),"")</f>
        <v/>
      </c>
      <c r="X49" s="67" t="str">
        <f ca="1">IF(AND('Mapa final'!$Y$30="Muy Baja",'Mapa final'!$AA$30="Moderado"),CONCATENATE("R4C",'Mapa final'!$O$30),"")</f>
        <v/>
      </c>
      <c r="Y49" s="67" t="str">
        <f>IF(AND('Mapa final'!$Y$31="Muy Baja",'Mapa final'!$AA$31="Moderado"),CONCATENATE("R4C",'Mapa final'!$O$31),"")</f>
        <v/>
      </c>
      <c r="Z49" s="67" t="str">
        <f>IF(AND('Mapa final'!$Y$32="Muy Baja",'Mapa final'!$AA$32="Moderado"),CONCATENATE("R4C",'Mapa final'!$O$32),"")</f>
        <v/>
      </c>
      <c r="AA49" s="68" t="str">
        <f>IF(AND('Mapa final'!$Y$33="Muy Baja",'Mapa final'!$AA$33="Moderado"),CONCATENATE("R4C",'Mapa final'!$O$33),"")</f>
        <v/>
      </c>
      <c r="AB49" s="51" t="str">
        <f ca="1">IF(AND('Mapa final'!$Y$28="Muy Baja",'Mapa final'!$AA$28="Mayor"),CONCATENATE("R4C",'Mapa final'!$O$28),"")</f>
        <v/>
      </c>
      <c r="AC49" s="52" t="str">
        <f ca="1">IF(AND('Mapa final'!$Y$29="Muy Baja",'Mapa final'!$AA$29="Mayor"),CONCATENATE("R4C",'Mapa final'!$O$29),"")</f>
        <v/>
      </c>
      <c r="AD49" s="52" t="str">
        <f ca="1">IF(AND('Mapa final'!$Y$30="Muy Baja",'Mapa final'!$AA$30="Mayor"),CONCATENATE("R4C",'Mapa final'!$O$30),"")</f>
        <v/>
      </c>
      <c r="AE49" s="52" t="str">
        <f>IF(AND('Mapa final'!$Y$31="Muy Baja",'Mapa final'!$AA$31="Mayor"),CONCATENATE("R4C",'Mapa final'!$O$31),"")</f>
        <v/>
      </c>
      <c r="AF49" s="52" t="str">
        <f>IF(AND('Mapa final'!$Y$32="Muy Baja",'Mapa final'!$AA$32="Mayor"),CONCATENATE("R4C",'Mapa final'!$O$32),"")</f>
        <v/>
      </c>
      <c r="AG49" s="53" t="str">
        <f>IF(AND('Mapa final'!$Y$33="Muy Baja",'Mapa final'!$AA$33="Mayor"),CONCATENATE("R4C",'Mapa final'!$O$33),"")</f>
        <v/>
      </c>
      <c r="AH49" s="54" t="str">
        <f ca="1">IF(AND('Mapa final'!$Y$28="Muy Baja",'Mapa final'!$AA$28="Catastrófico"),CONCATENATE("R4C",'Mapa final'!$O$28),"")</f>
        <v/>
      </c>
      <c r="AI49" s="55" t="str">
        <f ca="1">IF(AND('Mapa final'!$Y$29="Muy Baja",'Mapa final'!$AA$29="Catastrófico"),CONCATENATE("R4C",'Mapa final'!$O$29),"")</f>
        <v/>
      </c>
      <c r="AJ49" s="55" t="str">
        <f ca="1">IF(AND('Mapa final'!$Y$30="Muy Baja",'Mapa final'!$AA$30="Catastrófico"),CONCATENATE("R4C",'Mapa final'!$O$30),"")</f>
        <v/>
      </c>
      <c r="AK49" s="55" t="str">
        <f>IF(AND('Mapa final'!$Y$31="Muy Baja",'Mapa final'!$AA$31="Catastrófico"),CONCATENATE("R4C",'Mapa final'!$O$31),"")</f>
        <v/>
      </c>
      <c r="AL49" s="55" t="str">
        <f>IF(AND('Mapa final'!$Y$32="Muy Baja",'Mapa final'!$AA$32="Catastrófico"),CONCATENATE("R4C",'Mapa final'!$O$32),"")</f>
        <v/>
      </c>
      <c r="AM49" s="56" t="str">
        <f>IF(AND('Mapa final'!$Y$33="Muy Baja",'Mapa final'!$AA$33="Catastrófico"),CONCATENATE("R4C",'Mapa final'!$O$33),"")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210"/>
      <c r="C50" s="210"/>
      <c r="D50" s="211"/>
      <c r="E50" s="309"/>
      <c r="F50" s="308"/>
      <c r="G50" s="308"/>
      <c r="H50" s="308"/>
      <c r="I50" s="324"/>
      <c r="J50" s="75" t="str">
        <f ca="1">IF(AND('Mapa final'!$Y$34="Muy Baja",'Mapa final'!$AA$34="Leve"),CONCATENATE("R5C",'Mapa final'!$O$34),"")</f>
        <v/>
      </c>
      <c r="K50" s="76" t="str">
        <f ca="1">IF(AND('Mapa final'!$Y$35="Muy Baja",'Mapa final'!$AA$35="Leve"),CONCATENATE("R5C",'Mapa final'!$O$35),"")</f>
        <v/>
      </c>
      <c r="L50" s="76" t="str">
        <f>IF(AND('Mapa final'!$Y$36="Muy Baja",'Mapa final'!$AA$36="Leve"),CONCATENATE("R5C",'Mapa final'!$O$36),"")</f>
        <v/>
      </c>
      <c r="M50" s="76" t="str">
        <f>IF(AND('Mapa final'!$Y$37="Muy Baja",'Mapa final'!$AA$37="Leve"),CONCATENATE("R5C",'Mapa final'!$O$37),"")</f>
        <v/>
      </c>
      <c r="N50" s="76" t="str">
        <f>IF(AND('Mapa final'!$Y$38="Muy Baja",'Mapa final'!$AA$38="Leve"),CONCATENATE("R5C",'Mapa final'!$O$38),"")</f>
        <v/>
      </c>
      <c r="O50" s="77" t="str">
        <f>IF(AND('Mapa final'!$Y$39="Muy Baja",'Mapa final'!$AA$39="Leve"),CONCATENATE("R5C",'Mapa final'!$O$39),"")</f>
        <v/>
      </c>
      <c r="P50" s="75" t="str">
        <f ca="1">IF(AND('Mapa final'!$Y$34="Muy Baja",'Mapa final'!$AA$34="Menor"),CONCATENATE("R5C",'Mapa final'!$O$34),"")</f>
        <v/>
      </c>
      <c r="Q50" s="76" t="str">
        <f ca="1">IF(AND('Mapa final'!$Y$35="Muy Baja",'Mapa final'!$AA$35="Menor"),CONCATENATE("R5C",'Mapa final'!$O$35),"")</f>
        <v/>
      </c>
      <c r="R50" s="76" t="str">
        <f>IF(AND('Mapa final'!$Y$36="Muy Baja",'Mapa final'!$AA$36="Menor"),CONCATENATE("R5C",'Mapa final'!$O$36),"")</f>
        <v/>
      </c>
      <c r="S50" s="76" t="str">
        <f>IF(AND('Mapa final'!$Y$37="Muy Baja",'Mapa final'!$AA$37="Menor"),CONCATENATE("R5C",'Mapa final'!$O$37),"")</f>
        <v/>
      </c>
      <c r="T50" s="76" t="str">
        <f>IF(AND('Mapa final'!$Y$38="Muy Baja",'Mapa final'!$AA$38="Menor"),CONCATENATE("R5C",'Mapa final'!$O$38),"")</f>
        <v/>
      </c>
      <c r="U50" s="77" t="str">
        <f>IF(AND('Mapa final'!$Y$39="Muy Baja",'Mapa final'!$AA$39="Menor"),CONCATENATE("R5C",'Mapa final'!$O$39),"")</f>
        <v/>
      </c>
      <c r="V50" s="66" t="str">
        <f ca="1">IF(AND('Mapa final'!$Y$34="Muy Baja",'Mapa final'!$AA$34="Moderado"),CONCATENATE("R5C",'Mapa final'!$O$34),"")</f>
        <v/>
      </c>
      <c r="W50" s="67" t="str">
        <f ca="1">IF(AND('Mapa final'!$Y$35="Muy Baja",'Mapa final'!$AA$35="Moderado"),CONCATENATE("R5C",'Mapa final'!$O$35),"")</f>
        <v/>
      </c>
      <c r="X50" s="67" t="str">
        <f>IF(AND('Mapa final'!$Y$36="Muy Baja",'Mapa final'!$AA$36="Moderado"),CONCATENATE("R5C",'Mapa final'!$O$36),"")</f>
        <v/>
      </c>
      <c r="Y50" s="67" t="str">
        <f>IF(AND('Mapa final'!$Y$37="Muy Baja",'Mapa final'!$AA$37="Moderado"),CONCATENATE("R5C",'Mapa final'!$O$37),"")</f>
        <v/>
      </c>
      <c r="Z50" s="67" t="str">
        <f>IF(AND('Mapa final'!$Y$38="Muy Baja",'Mapa final'!$AA$38="Moderado"),CONCATENATE("R5C",'Mapa final'!$O$38),"")</f>
        <v/>
      </c>
      <c r="AA50" s="68" t="str">
        <f>IF(AND('Mapa final'!$Y$39="Muy Baja",'Mapa final'!$AA$39="Moderado"),CONCATENATE("R5C",'Mapa final'!$O$39),"")</f>
        <v/>
      </c>
      <c r="AB50" s="51" t="str">
        <f ca="1">IF(AND('Mapa final'!$Y$34="Muy Baja",'Mapa final'!$AA$34="Mayor"),CONCATENATE("R5C",'Mapa final'!$O$34),"")</f>
        <v/>
      </c>
      <c r="AC50" s="52" t="str">
        <f ca="1">IF(AND('Mapa final'!$Y$35="Muy Baja",'Mapa final'!$AA$35="Mayor"),CONCATENATE("R5C",'Mapa final'!$O$35),"")</f>
        <v/>
      </c>
      <c r="AD50" s="52" t="str">
        <f>IF(AND('Mapa final'!$Y$36="Muy Baja",'Mapa final'!$AA$36="Mayor"),CONCATENATE("R5C",'Mapa final'!$O$36),"")</f>
        <v/>
      </c>
      <c r="AE50" s="52" t="str">
        <f>IF(AND('Mapa final'!$Y$37="Muy Baja",'Mapa final'!$AA$37="Mayor"),CONCATENATE("R5C",'Mapa final'!$O$37),"")</f>
        <v/>
      </c>
      <c r="AF50" s="52" t="str">
        <f>IF(AND('Mapa final'!$Y$38="Muy Baja",'Mapa final'!$AA$38="Mayor"),CONCATENATE("R5C",'Mapa final'!$O$38),"")</f>
        <v/>
      </c>
      <c r="AG50" s="53" t="str">
        <f>IF(AND('Mapa final'!$Y$39="Muy Baja",'Mapa final'!$AA$39="Mayor"),CONCATENATE("R5C",'Mapa final'!$O$39),"")</f>
        <v/>
      </c>
      <c r="AH50" s="54" t="str">
        <f ca="1">IF(AND('Mapa final'!$Y$34="Muy Baja",'Mapa final'!$AA$34="Catastrófico"),CONCATENATE("R5C",'Mapa final'!$O$34),"")</f>
        <v/>
      </c>
      <c r="AI50" s="55" t="str">
        <f ca="1">IF(AND('Mapa final'!$Y$35="Muy Baja",'Mapa final'!$AA$35="Catastrófico"),CONCATENATE("R5C",'Mapa final'!$O$35),"")</f>
        <v/>
      </c>
      <c r="AJ50" s="55" t="str">
        <f>IF(AND('Mapa final'!$Y$36="Muy Baja",'Mapa final'!$AA$36="Catastrófico"),CONCATENATE("R5C",'Mapa final'!$O$36),"")</f>
        <v/>
      </c>
      <c r="AK50" s="55" t="str">
        <f>IF(AND('Mapa final'!$Y$37="Muy Baja",'Mapa final'!$AA$37="Catastrófico"),CONCATENATE("R5C",'Mapa final'!$O$37),"")</f>
        <v/>
      </c>
      <c r="AL50" s="55" t="str">
        <f>IF(AND('Mapa final'!$Y$38="Muy Baja",'Mapa final'!$AA$38="Catastrófico"),CONCATENATE("R5C",'Mapa final'!$O$38),"")</f>
        <v/>
      </c>
      <c r="AM50" s="56" t="str">
        <f>IF(AND('Mapa final'!$Y$39="Muy Baja",'Mapa final'!$AA$39="Catastrófico"),CONCATENATE("R5C",'Mapa final'!$O$39),"")</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210"/>
      <c r="C51" s="210"/>
      <c r="D51" s="211"/>
      <c r="E51" s="309"/>
      <c r="F51" s="308"/>
      <c r="G51" s="308"/>
      <c r="H51" s="308"/>
      <c r="I51" s="324"/>
      <c r="J51" s="75" t="str">
        <f>IF(AND('Mapa final'!$Y$40="Muy Baja",'Mapa final'!$AA$40="Leve"),CONCATENATE("R6C",'Mapa final'!$O$40),"")</f>
        <v/>
      </c>
      <c r="K51" s="76" t="str">
        <f>IF(AND('Mapa final'!$Y$41="Muy Baja",'Mapa final'!$AA$41="Leve"),CONCATENATE("R6C",'Mapa final'!$O$41),"")</f>
        <v/>
      </c>
      <c r="L51" s="76" t="str">
        <f>IF(AND('Mapa final'!$Y$42="Muy Baja",'Mapa final'!$AA$42="Leve"),CONCATENATE("R6C",'Mapa final'!$O$42),"")</f>
        <v/>
      </c>
      <c r="M51" s="76" t="str">
        <f>IF(AND('Mapa final'!$Y$43="Muy Baja",'Mapa final'!$AA$43="Leve"),CONCATENATE("R6C",'Mapa final'!$O$43),"")</f>
        <v/>
      </c>
      <c r="N51" s="76" t="str">
        <f>IF(AND('Mapa final'!$Y$44="Muy Baja",'Mapa final'!$AA$44="Leve"),CONCATENATE("R6C",'Mapa final'!$O$44),"")</f>
        <v/>
      </c>
      <c r="O51" s="77" t="str">
        <f>IF(AND('Mapa final'!$Y$45="Muy Baja",'Mapa final'!$AA$45="Leve"),CONCATENATE("R6C",'Mapa final'!$O$45),"")</f>
        <v/>
      </c>
      <c r="P51" s="75" t="str">
        <f>IF(AND('Mapa final'!$Y$40="Muy Baja",'Mapa final'!$AA$40="Menor"),CONCATENATE("R6C",'Mapa final'!$O$40),"")</f>
        <v/>
      </c>
      <c r="Q51" s="76" t="str">
        <f>IF(AND('Mapa final'!$Y$41="Muy Baja",'Mapa final'!$AA$41="Menor"),CONCATENATE("R6C",'Mapa final'!$O$41),"")</f>
        <v/>
      </c>
      <c r="R51" s="76" t="str">
        <f>IF(AND('Mapa final'!$Y$42="Muy Baja",'Mapa final'!$AA$42="Menor"),CONCATENATE("R6C",'Mapa final'!$O$42),"")</f>
        <v/>
      </c>
      <c r="S51" s="76" t="str">
        <f>IF(AND('Mapa final'!$Y$43="Muy Baja",'Mapa final'!$AA$43="Menor"),CONCATENATE("R6C",'Mapa final'!$O$43),"")</f>
        <v/>
      </c>
      <c r="T51" s="76" t="str">
        <f>IF(AND('Mapa final'!$Y$44="Muy Baja",'Mapa final'!$AA$44="Menor"),CONCATENATE("R6C",'Mapa final'!$O$44),"")</f>
        <v/>
      </c>
      <c r="U51" s="77" t="str">
        <f>IF(AND('Mapa final'!$Y$45="Muy Baja",'Mapa final'!$AA$45="Menor"),CONCATENATE("R6C",'Mapa final'!$O$45),"")</f>
        <v/>
      </c>
      <c r="V51" s="66" t="str">
        <f>IF(AND('Mapa final'!$Y$40="Muy Baja",'Mapa final'!$AA$40="Moderado"),CONCATENATE("R6C",'Mapa final'!$O$40),"")</f>
        <v/>
      </c>
      <c r="W51" s="67" t="str">
        <f>IF(AND('Mapa final'!$Y$41="Muy Baja",'Mapa final'!$AA$41="Moderado"),CONCATENATE("R6C",'Mapa final'!$O$41),"")</f>
        <v/>
      </c>
      <c r="X51" s="67" t="str">
        <f>IF(AND('Mapa final'!$Y$42="Muy Baja",'Mapa final'!$AA$42="Moderado"),CONCATENATE("R6C",'Mapa final'!$O$42),"")</f>
        <v/>
      </c>
      <c r="Y51" s="67" t="str">
        <f>IF(AND('Mapa final'!$Y$43="Muy Baja",'Mapa final'!$AA$43="Moderado"),CONCATENATE("R6C",'Mapa final'!$O$43),"")</f>
        <v/>
      </c>
      <c r="Z51" s="67" t="str">
        <f>IF(AND('Mapa final'!$Y$44="Muy Baja",'Mapa final'!$AA$44="Moderado"),CONCATENATE("R6C",'Mapa final'!$O$44),"")</f>
        <v/>
      </c>
      <c r="AA51" s="68" t="str">
        <f>IF(AND('Mapa final'!$Y$45="Muy Baja",'Mapa final'!$AA$45="Moderado"),CONCATENATE("R6C",'Mapa final'!$O$45),"")</f>
        <v/>
      </c>
      <c r="AB51" s="51" t="str">
        <f>IF(AND('Mapa final'!$Y$40="Muy Baja",'Mapa final'!$AA$40="Mayor"),CONCATENATE("R6C",'Mapa final'!$O$40),"")</f>
        <v/>
      </c>
      <c r="AC51" s="52" t="str">
        <f>IF(AND('Mapa final'!$Y$41="Muy Baja",'Mapa final'!$AA$41="Mayor"),CONCATENATE("R6C",'Mapa final'!$O$41),"")</f>
        <v/>
      </c>
      <c r="AD51" s="52" t="str">
        <f>IF(AND('Mapa final'!$Y$42="Muy Baja",'Mapa final'!$AA$42="Mayor"),CONCATENATE("R6C",'Mapa final'!$O$42),"")</f>
        <v/>
      </c>
      <c r="AE51" s="52" t="str">
        <f>IF(AND('Mapa final'!$Y$43="Muy Baja",'Mapa final'!$AA$43="Mayor"),CONCATENATE("R6C",'Mapa final'!$O$43),"")</f>
        <v/>
      </c>
      <c r="AF51" s="52" t="str">
        <f>IF(AND('Mapa final'!$Y$44="Muy Baja",'Mapa final'!$AA$44="Mayor"),CONCATENATE("R6C",'Mapa final'!$O$44),"")</f>
        <v/>
      </c>
      <c r="AG51" s="53" t="str">
        <f>IF(AND('Mapa final'!$Y$45="Muy Baja",'Mapa final'!$AA$45="Mayor"),CONCATENATE("R6C",'Mapa final'!$O$45),"")</f>
        <v/>
      </c>
      <c r="AH51" s="54" t="str">
        <f>IF(AND('Mapa final'!$Y$40="Muy Baja",'Mapa final'!$AA$40="Catastrófico"),CONCATENATE("R6C",'Mapa final'!$O$40),"")</f>
        <v/>
      </c>
      <c r="AI51" s="55" t="str">
        <f>IF(AND('Mapa final'!$Y$41="Muy Baja",'Mapa final'!$AA$41="Catastrófico"),CONCATENATE("R6C",'Mapa final'!$O$41),"")</f>
        <v/>
      </c>
      <c r="AJ51" s="55" t="str">
        <f>IF(AND('Mapa final'!$Y$42="Muy Baja",'Mapa final'!$AA$42="Catastrófico"),CONCATENATE("R6C",'Mapa final'!$O$42),"")</f>
        <v/>
      </c>
      <c r="AK51" s="55" t="str">
        <f>IF(AND('Mapa final'!$Y$43="Muy Baja",'Mapa final'!$AA$43="Catastrófico"),CONCATENATE("R6C",'Mapa final'!$O$43),"")</f>
        <v/>
      </c>
      <c r="AL51" s="55" t="str">
        <f>IF(AND('Mapa final'!$Y$44="Muy Baja",'Mapa final'!$AA$44="Catastrófico"),CONCATENATE("R6C",'Mapa final'!$O$44),"")</f>
        <v/>
      </c>
      <c r="AM51" s="56" t="str">
        <f>IF(AND('Mapa final'!$Y$45="Muy Baja",'Mapa final'!$AA$45="Catastrófico"),CONCATENATE("R6C",'Mapa final'!$O$45),"")</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210"/>
      <c r="C52" s="210"/>
      <c r="D52" s="211"/>
      <c r="E52" s="309"/>
      <c r="F52" s="308"/>
      <c r="G52" s="308"/>
      <c r="H52" s="308"/>
      <c r="I52" s="324"/>
      <c r="J52" s="75" t="str">
        <f ca="1">IF(AND('Mapa final'!$Y$46="Muy Baja",'Mapa final'!$AA$46="Leve"),CONCATENATE("R7C",'Mapa final'!$O$46),"")</f>
        <v/>
      </c>
      <c r="K52" s="76" t="str">
        <f>IF(AND('Mapa final'!$Y$47="Muy Baja",'Mapa final'!$AA$47="Leve"),CONCATENATE("R7C",'Mapa final'!$O$47),"")</f>
        <v/>
      </c>
      <c r="L52" s="76" t="str">
        <f>IF(AND('Mapa final'!$Y$48="Muy Baja",'Mapa final'!$AA$48="Leve"),CONCATENATE("R7C",'Mapa final'!$O$48),"")</f>
        <v/>
      </c>
      <c r="M52" s="76" t="str">
        <f>IF(AND('Mapa final'!$Y$49="Muy Baja",'Mapa final'!$AA$49="Leve"),CONCATENATE("R7C",'Mapa final'!$O$49),"")</f>
        <v/>
      </c>
      <c r="N52" s="76" t="str">
        <f>IF(AND('Mapa final'!$Y$50="Muy Baja",'Mapa final'!$AA$50="Leve"),CONCATENATE("R7C",'Mapa final'!$O$50),"")</f>
        <v/>
      </c>
      <c r="O52" s="77" t="str">
        <f>IF(AND('Mapa final'!$Y$51="Muy Baja",'Mapa final'!$AA$51="Leve"),CONCATENATE("R7C",'Mapa final'!$O$51),"")</f>
        <v/>
      </c>
      <c r="P52" s="75" t="str">
        <f ca="1">IF(AND('Mapa final'!$Y$46="Muy Baja",'Mapa final'!$AA$46="Menor"),CONCATENATE("R7C",'Mapa final'!$O$46),"")</f>
        <v/>
      </c>
      <c r="Q52" s="76" t="str">
        <f>IF(AND('Mapa final'!$Y$47="Muy Baja",'Mapa final'!$AA$47="Menor"),CONCATENATE("R7C",'Mapa final'!$O$47),"")</f>
        <v/>
      </c>
      <c r="R52" s="76" t="str">
        <f>IF(AND('Mapa final'!$Y$48="Muy Baja",'Mapa final'!$AA$48="Menor"),CONCATENATE("R7C",'Mapa final'!$O$48),"")</f>
        <v/>
      </c>
      <c r="S52" s="76" t="str">
        <f>IF(AND('Mapa final'!$Y$49="Muy Baja",'Mapa final'!$AA$49="Menor"),CONCATENATE("R7C",'Mapa final'!$O$49),"")</f>
        <v/>
      </c>
      <c r="T52" s="76" t="str">
        <f>IF(AND('Mapa final'!$Y$50="Muy Baja",'Mapa final'!$AA$50="Menor"),CONCATENATE("R7C",'Mapa final'!$O$50),"")</f>
        <v/>
      </c>
      <c r="U52" s="77" t="str">
        <f>IF(AND('Mapa final'!$Y$51="Muy Baja",'Mapa final'!$AA$51="Menor"),CONCATENATE("R7C",'Mapa final'!$O$51),"")</f>
        <v/>
      </c>
      <c r="V52" s="66" t="str">
        <f ca="1">IF(AND('Mapa final'!$Y$46="Muy Baja",'Mapa final'!$AA$46="Moderado"),CONCATENATE("R7C",'Mapa final'!$O$46),"")</f>
        <v/>
      </c>
      <c r="W52" s="67" t="str">
        <f>IF(AND('Mapa final'!$Y$47="Muy Baja",'Mapa final'!$AA$47="Moderado"),CONCATENATE("R7C",'Mapa final'!$O$47),"")</f>
        <v/>
      </c>
      <c r="X52" s="67" t="str">
        <f>IF(AND('Mapa final'!$Y$48="Muy Baja",'Mapa final'!$AA$48="Moderado"),CONCATENATE("R7C",'Mapa final'!$O$48),"")</f>
        <v/>
      </c>
      <c r="Y52" s="67" t="str">
        <f>IF(AND('Mapa final'!$Y$49="Muy Baja",'Mapa final'!$AA$49="Moderado"),CONCATENATE("R7C",'Mapa final'!$O$49),"")</f>
        <v/>
      </c>
      <c r="Z52" s="67" t="str">
        <f>IF(AND('Mapa final'!$Y$50="Muy Baja",'Mapa final'!$AA$50="Moderado"),CONCATENATE("R7C",'Mapa final'!$O$50),"")</f>
        <v/>
      </c>
      <c r="AA52" s="68" t="str">
        <f>IF(AND('Mapa final'!$Y$51="Muy Baja",'Mapa final'!$AA$51="Moderado"),CONCATENATE("R7C",'Mapa final'!$O$51),"")</f>
        <v/>
      </c>
      <c r="AB52" s="51" t="str">
        <f ca="1">IF(AND('Mapa final'!$Y$46="Muy Baja",'Mapa final'!$AA$46="Mayor"),CONCATENATE("R7C",'Mapa final'!$O$46),"")</f>
        <v/>
      </c>
      <c r="AC52" s="52" t="str">
        <f>IF(AND('Mapa final'!$Y$47="Muy Baja",'Mapa final'!$AA$47="Mayor"),CONCATENATE("R7C",'Mapa final'!$O$47),"")</f>
        <v/>
      </c>
      <c r="AD52" s="52" t="str">
        <f>IF(AND('Mapa final'!$Y$48="Muy Baja",'Mapa final'!$AA$48="Mayor"),CONCATENATE("R7C",'Mapa final'!$O$48),"")</f>
        <v/>
      </c>
      <c r="AE52" s="52" t="str">
        <f>IF(AND('Mapa final'!$Y$49="Muy Baja",'Mapa final'!$AA$49="Mayor"),CONCATENATE("R7C",'Mapa final'!$O$49),"")</f>
        <v/>
      </c>
      <c r="AF52" s="52" t="str">
        <f>IF(AND('Mapa final'!$Y$50="Muy Baja",'Mapa final'!$AA$50="Mayor"),CONCATENATE("R7C",'Mapa final'!$O$50),"")</f>
        <v/>
      </c>
      <c r="AG52" s="53" t="str">
        <f>IF(AND('Mapa final'!$Y$51="Muy Baja",'Mapa final'!$AA$51="Mayor"),CONCATENATE("R7C",'Mapa final'!$O$51),"")</f>
        <v/>
      </c>
      <c r="AH52" s="54" t="str">
        <f ca="1">IF(AND('Mapa final'!$Y$46="Muy Baja",'Mapa final'!$AA$46="Catastrófico"),CONCATENATE("R7C",'Mapa final'!$O$46),"")</f>
        <v/>
      </c>
      <c r="AI52" s="55" t="str">
        <f>IF(AND('Mapa final'!$Y$47="Muy Baja",'Mapa final'!$AA$47="Catastrófico"),CONCATENATE("R7C",'Mapa final'!$O$47),"")</f>
        <v/>
      </c>
      <c r="AJ52" s="55" t="str">
        <f>IF(AND('Mapa final'!$Y$48="Muy Baja",'Mapa final'!$AA$48="Catastrófico"),CONCATENATE("R7C",'Mapa final'!$O$48),"")</f>
        <v/>
      </c>
      <c r="AK52" s="55" t="str">
        <f>IF(AND('Mapa final'!$Y$49="Muy Baja",'Mapa final'!$AA$49="Catastrófico"),CONCATENATE("R7C",'Mapa final'!$O$49),"")</f>
        <v/>
      </c>
      <c r="AL52" s="55" t="str">
        <f>IF(AND('Mapa final'!$Y$50="Muy Baja",'Mapa final'!$AA$50="Catastrófico"),CONCATENATE("R7C",'Mapa final'!$O$50),"")</f>
        <v/>
      </c>
      <c r="AM52" s="56" t="str">
        <f>IF(AND('Mapa final'!$Y$51="Muy Baja",'Mapa final'!$AA$51="Catastrófico"),CONCATENATE("R7C",'Mapa final'!$O$51),"")</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210"/>
      <c r="C53" s="210"/>
      <c r="D53" s="211"/>
      <c r="E53" s="309"/>
      <c r="F53" s="308"/>
      <c r="G53" s="308"/>
      <c r="H53" s="308"/>
      <c r="I53" s="324"/>
      <c r="J53" s="75" t="str">
        <f ca="1">IF(AND('Mapa final'!$Y$52="Muy Baja",'Mapa final'!$AA$52="Leve"),CONCATENATE("R8C",'Mapa final'!$O$52),"")</f>
        <v/>
      </c>
      <c r="K53" s="76" t="str">
        <f>IF(AND('Mapa final'!$Y$53="Muy Baja",'Mapa final'!$AA$53="Leve"),CONCATENATE("R8C",'Mapa final'!$O$53),"")</f>
        <v/>
      </c>
      <c r="L53" s="76" t="str">
        <f>IF(AND('Mapa final'!$Y$54="Muy Baja",'Mapa final'!$AA$54="Leve"),CONCATENATE("R8C",'Mapa final'!$O$54),"")</f>
        <v/>
      </c>
      <c r="M53" s="76" t="str">
        <f>IF(AND('Mapa final'!$Y$55="Muy Baja",'Mapa final'!$AA$55="Leve"),CONCATENATE("R8C",'Mapa final'!$O$55),"")</f>
        <v/>
      </c>
      <c r="N53" s="76" t="str">
        <f>IF(AND('Mapa final'!$Y$56="Muy Baja",'Mapa final'!$AA$56="Leve"),CONCATENATE("R8C",'Mapa final'!$O$56),"")</f>
        <v/>
      </c>
      <c r="O53" s="77" t="str">
        <f>IF(AND('Mapa final'!$Y$57="Muy Baja",'Mapa final'!$AA$57="Leve"),CONCATENATE("R8C",'Mapa final'!$O$57),"")</f>
        <v/>
      </c>
      <c r="P53" s="75" t="str">
        <f ca="1">IF(AND('Mapa final'!$Y$52="Muy Baja",'Mapa final'!$AA$52="Menor"),CONCATENATE("R8C",'Mapa final'!$O$52),"")</f>
        <v/>
      </c>
      <c r="Q53" s="76" t="str">
        <f>IF(AND('Mapa final'!$Y$53="Muy Baja",'Mapa final'!$AA$53="Menor"),CONCATENATE("R8C",'Mapa final'!$O$53),"")</f>
        <v/>
      </c>
      <c r="R53" s="76" t="str">
        <f>IF(AND('Mapa final'!$Y$54="Muy Baja",'Mapa final'!$AA$54="Menor"),CONCATENATE("R8C",'Mapa final'!$O$54),"")</f>
        <v/>
      </c>
      <c r="S53" s="76" t="str">
        <f>IF(AND('Mapa final'!$Y$55="Muy Baja",'Mapa final'!$AA$55="Menor"),CONCATENATE("R8C",'Mapa final'!$O$55),"")</f>
        <v/>
      </c>
      <c r="T53" s="76" t="str">
        <f>IF(AND('Mapa final'!$Y$56="Muy Baja",'Mapa final'!$AA$56="Menor"),CONCATENATE("R8C",'Mapa final'!$O$56),"")</f>
        <v/>
      </c>
      <c r="U53" s="77" t="str">
        <f>IF(AND('Mapa final'!$Y$57="Muy Baja",'Mapa final'!$AA$57="Menor"),CONCATENATE("R8C",'Mapa final'!$O$57),"")</f>
        <v/>
      </c>
      <c r="V53" s="66" t="str">
        <f ca="1">IF(AND('Mapa final'!$Y$52="Muy Baja",'Mapa final'!$AA$52="Moderado"),CONCATENATE("R8C",'Mapa final'!$O$52),"")</f>
        <v/>
      </c>
      <c r="W53" s="67" t="str">
        <f>IF(AND('Mapa final'!$Y$53="Muy Baja",'Mapa final'!$AA$53="Moderado"),CONCATENATE("R8C",'Mapa final'!$O$53),"")</f>
        <v/>
      </c>
      <c r="X53" s="67" t="str">
        <f>IF(AND('Mapa final'!$Y$54="Muy Baja",'Mapa final'!$AA$54="Moderado"),CONCATENATE("R8C",'Mapa final'!$O$54),"")</f>
        <v/>
      </c>
      <c r="Y53" s="67" t="str">
        <f>IF(AND('Mapa final'!$Y$55="Muy Baja",'Mapa final'!$AA$55="Moderado"),CONCATENATE("R8C",'Mapa final'!$O$55),"")</f>
        <v/>
      </c>
      <c r="Z53" s="67" t="str">
        <f>IF(AND('Mapa final'!$Y$56="Muy Baja",'Mapa final'!$AA$56="Moderado"),CONCATENATE("R8C",'Mapa final'!$O$56),"")</f>
        <v/>
      </c>
      <c r="AA53" s="68" t="str">
        <f>IF(AND('Mapa final'!$Y$57="Muy Baja",'Mapa final'!$AA$57="Moderado"),CONCATENATE("R8C",'Mapa final'!$O$57),"")</f>
        <v/>
      </c>
      <c r="AB53" s="51" t="str">
        <f ca="1">IF(AND('Mapa final'!$Y$52="Muy Baja",'Mapa final'!$AA$52="Mayor"),CONCATENATE("R8C",'Mapa final'!$O$52),"")</f>
        <v/>
      </c>
      <c r="AC53" s="52" t="str">
        <f>IF(AND('Mapa final'!$Y$53="Muy Baja",'Mapa final'!$AA$53="Mayor"),CONCATENATE("R8C",'Mapa final'!$O$53),"")</f>
        <v/>
      </c>
      <c r="AD53" s="52" t="str">
        <f>IF(AND('Mapa final'!$Y$54="Muy Baja",'Mapa final'!$AA$54="Mayor"),CONCATENATE("R8C",'Mapa final'!$O$54),"")</f>
        <v/>
      </c>
      <c r="AE53" s="52" t="str">
        <f>IF(AND('Mapa final'!$Y$55="Muy Baja",'Mapa final'!$AA$55="Mayor"),CONCATENATE("R8C",'Mapa final'!$O$55),"")</f>
        <v/>
      </c>
      <c r="AF53" s="52" t="str">
        <f>IF(AND('Mapa final'!$Y$56="Muy Baja",'Mapa final'!$AA$56="Mayor"),CONCATENATE("R8C",'Mapa final'!$O$56),"")</f>
        <v/>
      </c>
      <c r="AG53" s="53" t="str">
        <f>IF(AND('Mapa final'!$Y$57="Muy Baja",'Mapa final'!$AA$57="Mayor"),CONCATENATE("R8C",'Mapa final'!$O$57),"")</f>
        <v/>
      </c>
      <c r="AH53" s="54" t="str">
        <f ca="1">IF(AND('Mapa final'!$Y$52="Muy Baja",'Mapa final'!$AA$52="Catastrófico"),CONCATENATE("R8C",'Mapa final'!$O$52),"")</f>
        <v/>
      </c>
      <c r="AI53" s="55" t="str">
        <f>IF(AND('Mapa final'!$Y$53="Muy Baja",'Mapa final'!$AA$53="Catastrófico"),CONCATENATE("R8C",'Mapa final'!$O$53),"")</f>
        <v/>
      </c>
      <c r="AJ53" s="55" t="str">
        <f>IF(AND('Mapa final'!$Y$54="Muy Baja",'Mapa final'!$AA$54="Catastrófico"),CONCATENATE("R8C",'Mapa final'!$O$54),"")</f>
        <v/>
      </c>
      <c r="AK53" s="55" t="str">
        <f>IF(AND('Mapa final'!$Y$55="Muy Baja",'Mapa final'!$AA$55="Catastrófico"),CONCATENATE("R8C",'Mapa final'!$O$55),"")</f>
        <v/>
      </c>
      <c r="AL53" s="55" t="str">
        <f>IF(AND('Mapa final'!$Y$56="Muy Baja",'Mapa final'!$AA$56="Catastrófico"),CONCATENATE("R8C",'Mapa final'!$O$56),"")</f>
        <v/>
      </c>
      <c r="AM53" s="56" t="str">
        <f>IF(AND('Mapa final'!$Y$57="Muy Baja",'Mapa final'!$AA$57="Catastrófico"),CONCATENATE("R8C",'Mapa final'!$O$57),"")</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210"/>
      <c r="C54" s="210"/>
      <c r="D54" s="211"/>
      <c r="E54" s="309"/>
      <c r="F54" s="308"/>
      <c r="G54" s="308"/>
      <c r="H54" s="308"/>
      <c r="I54" s="324"/>
      <c r="J54" s="75" t="str">
        <f>IF(AND('Mapa final'!$Y$58="Muy Baja",'Mapa final'!$AA$58="Leve"),CONCATENATE("R9C",'Mapa final'!$O$58),"")</f>
        <v/>
      </c>
      <c r="K54" s="76" t="str">
        <f>IF(AND('Mapa final'!$Y$59="Muy Baja",'Mapa final'!$AA$59="Leve"),CONCATENATE("R9C",'Mapa final'!$O$59),"")</f>
        <v/>
      </c>
      <c r="L54" s="76" t="str">
        <f>IF(AND('Mapa final'!$Y$60="Muy Baja",'Mapa final'!$AA$60="Leve"),CONCATENATE("R9C",'Mapa final'!$O$60),"")</f>
        <v/>
      </c>
      <c r="M54" s="76" t="str">
        <f>IF(AND('Mapa final'!$Y$61="Muy Baja",'Mapa final'!$AA$61="Leve"),CONCATENATE("R9C",'Mapa final'!$O$61),"")</f>
        <v/>
      </c>
      <c r="N54" s="76" t="str">
        <f>IF(AND('Mapa final'!$Y$62="Muy Baja",'Mapa final'!$AA$62="Leve"),CONCATENATE("R9C",'Mapa final'!$O$62),"")</f>
        <v/>
      </c>
      <c r="O54" s="77" t="str">
        <f>IF(AND('Mapa final'!$Y$63="Muy Baja",'Mapa final'!$AA$63="Leve"),CONCATENATE("R9C",'Mapa final'!$O$63),"")</f>
        <v/>
      </c>
      <c r="P54" s="75" t="str">
        <f>IF(AND('Mapa final'!$Y$58="Muy Baja",'Mapa final'!$AA$58="Menor"),CONCATENATE("R9C",'Mapa final'!$O$58),"")</f>
        <v/>
      </c>
      <c r="Q54" s="76" t="str">
        <f>IF(AND('Mapa final'!$Y$59="Muy Baja",'Mapa final'!$AA$59="Menor"),CONCATENATE("R9C",'Mapa final'!$O$59),"")</f>
        <v/>
      </c>
      <c r="R54" s="76" t="str">
        <f>IF(AND('Mapa final'!$Y$60="Muy Baja",'Mapa final'!$AA$60="Menor"),CONCATENATE("R9C",'Mapa final'!$O$60),"")</f>
        <v/>
      </c>
      <c r="S54" s="76" t="str">
        <f>IF(AND('Mapa final'!$Y$61="Muy Baja",'Mapa final'!$AA$61="Menor"),CONCATENATE("R9C",'Mapa final'!$O$61),"")</f>
        <v/>
      </c>
      <c r="T54" s="76" t="str">
        <f>IF(AND('Mapa final'!$Y$62="Muy Baja",'Mapa final'!$AA$62="Menor"),CONCATENATE("R9C",'Mapa final'!$O$62),"")</f>
        <v/>
      </c>
      <c r="U54" s="77" t="str">
        <f>IF(AND('Mapa final'!$Y$63="Muy Baja",'Mapa final'!$AA$63="Menor"),CONCATENATE("R9C",'Mapa final'!$O$63),"")</f>
        <v/>
      </c>
      <c r="V54" s="66" t="str">
        <f>IF(AND('Mapa final'!$Y$58="Muy Baja",'Mapa final'!$AA$58="Moderado"),CONCATENATE("R9C",'Mapa final'!$O$58),"")</f>
        <v/>
      </c>
      <c r="W54" s="67" t="str">
        <f>IF(AND('Mapa final'!$Y$59="Muy Baja",'Mapa final'!$AA$59="Moderado"),CONCATENATE("R9C",'Mapa final'!$O$59),"")</f>
        <v/>
      </c>
      <c r="X54" s="67" t="str">
        <f>IF(AND('Mapa final'!$Y$60="Muy Baja",'Mapa final'!$AA$60="Moderado"),CONCATENATE("R9C",'Mapa final'!$O$60),"")</f>
        <v/>
      </c>
      <c r="Y54" s="67" t="str">
        <f>IF(AND('Mapa final'!$Y$61="Muy Baja",'Mapa final'!$AA$61="Moderado"),CONCATENATE("R9C",'Mapa final'!$O$61),"")</f>
        <v/>
      </c>
      <c r="Z54" s="67" t="str">
        <f>IF(AND('Mapa final'!$Y$62="Muy Baja",'Mapa final'!$AA$62="Moderado"),CONCATENATE("R9C",'Mapa final'!$O$62),"")</f>
        <v/>
      </c>
      <c r="AA54" s="68" t="str">
        <f>IF(AND('Mapa final'!$Y$63="Muy Baja",'Mapa final'!$AA$63="Moderado"),CONCATENATE("R9C",'Mapa final'!$O$63),"")</f>
        <v/>
      </c>
      <c r="AB54" s="51" t="str">
        <f>IF(AND('Mapa final'!$Y$58="Muy Baja",'Mapa final'!$AA$58="Mayor"),CONCATENATE("R9C",'Mapa final'!$O$58),"")</f>
        <v/>
      </c>
      <c r="AC54" s="52" t="str">
        <f>IF(AND('Mapa final'!$Y$59="Muy Baja",'Mapa final'!$AA$59="Mayor"),CONCATENATE("R9C",'Mapa final'!$O$59),"")</f>
        <v/>
      </c>
      <c r="AD54" s="52" t="str">
        <f>IF(AND('Mapa final'!$Y$60="Muy Baja",'Mapa final'!$AA$60="Mayor"),CONCATENATE("R9C",'Mapa final'!$O$60),"")</f>
        <v/>
      </c>
      <c r="AE54" s="52" t="str">
        <f>IF(AND('Mapa final'!$Y$61="Muy Baja",'Mapa final'!$AA$61="Mayor"),CONCATENATE("R9C",'Mapa final'!$O$61),"")</f>
        <v/>
      </c>
      <c r="AF54" s="52" t="str">
        <f>IF(AND('Mapa final'!$Y$62="Muy Baja",'Mapa final'!$AA$62="Mayor"),CONCATENATE("R9C",'Mapa final'!$O$62),"")</f>
        <v/>
      </c>
      <c r="AG54" s="53" t="str">
        <f>IF(AND('Mapa final'!$Y$63="Muy Baja",'Mapa final'!$AA$63="Mayor"),CONCATENATE("R9C",'Mapa final'!$O$63),"")</f>
        <v/>
      </c>
      <c r="AH54" s="54" t="str">
        <f>IF(AND('Mapa final'!$Y$58="Muy Baja",'Mapa final'!$AA$58="Catastrófico"),CONCATENATE("R9C",'Mapa final'!$O$58),"")</f>
        <v/>
      </c>
      <c r="AI54" s="55" t="str">
        <f>IF(AND('Mapa final'!$Y$59="Muy Baja",'Mapa final'!$AA$59="Catastrófico"),CONCATENATE("R9C",'Mapa final'!$O$59),"")</f>
        <v/>
      </c>
      <c r="AJ54" s="55" t="str">
        <f>IF(AND('Mapa final'!$Y$60="Muy Baja",'Mapa final'!$AA$60="Catastrófico"),CONCATENATE("R9C",'Mapa final'!$O$60),"")</f>
        <v/>
      </c>
      <c r="AK54" s="55" t="str">
        <f>IF(AND('Mapa final'!$Y$61="Muy Baja",'Mapa final'!$AA$61="Catastrófico"),CONCATENATE("R9C",'Mapa final'!$O$61),"")</f>
        <v/>
      </c>
      <c r="AL54" s="55" t="str">
        <f>IF(AND('Mapa final'!$Y$62="Muy Baja",'Mapa final'!$AA$62="Catastrófico"),CONCATENATE("R9C",'Mapa final'!$O$62),"")</f>
        <v/>
      </c>
      <c r="AM54" s="56" t="str">
        <f>IF(AND('Mapa final'!$Y$63="Muy Baja",'Mapa final'!$AA$63="Catastrófico"),CONCATENATE("R9C",'Mapa final'!$O$63),"")</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210"/>
      <c r="C55" s="210"/>
      <c r="D55" s="211"/>
      <c r="E55" s="310"/>
      <c r="F55" s="311"/>
      <c r="G55" s="311"/>
      <c r="H55" s="311"/>
      <c r="I55" s="325"/>
      <c r="J55" s="78" t="str">
        <f>IF(AND('Mapa final'!$Y$64="Muy Baja",'Mapa final'!$AA$64="Leve"),CONCATENATE("R10C",'Mapa final'!$O$64),"")</f>
        <v/>
      </c>
      <c r="K55" s="79" t="str">
        <f>IF(AND('Mapa final'!$Y$65="Muy Baja",'Mapa final'!$AA$65="Leve"),CONCATENATE("R10C",'Mapa final'!$O$65),"")</f>
        <v/>
      </c>
      <c r="L55" s="79" t="str">
        <f>IF(AND('Mapa final'!$Y$66="Muy Baja",'Mapa final'!$AA$66="Leve"),CONCATENATE("R10C",'Mapa final'!$O$66),"")</f>
        <v/>
      </c>
      <c r="M55" s="79" t="str">
        <f>IF(AND('Mapa final'!$Y$67="Muy Baja",'Mapa final'!$AA$67="Leve"),CONCATENATE("R10C",'Mapa final'!$O$67),"")</f>
        <v/>
      </c>
      <c r="N55" s="79" t="str">
        <f>IF(AND('Mapa final'!$Y$68="Muy Baja",'Mapa final'!$AA$68="Leve"),CONCATENATE("R10C",'Mapa final'!$O$68),"")</f>
        <v/>
      </c>
      <c r="O55" s="80" t="str">
        <f>IF(AND('Mapa final'!$Y$69="Muy Baja",'Mapa final'!$AA$69="Leve"),CONCATENATE("R10C",'Mapa final'!$O$69),"")</f>
        <v/>
      </c>
      <c r="P55" s="78" t="str">
        <f>IF(AND('Mapa final'!$Y$64="Muy Baja",'Mapa final'!$AA$64="Menor"),CONCATENATE("R10C",'Mapa final'!$O$64),"")</f>
        <v/>
      </c>
      <c r="Q55" s="79" t="str">
        <f>IF(AND('Mapa final'!$Y$65="Muy Baja",'Mapa final'!$AA$65="Menor"),CONCATENATE("R10C",'Mapa final'!$O$65),"")</f>
        <v/>
      </c>
      <c r="R55" s="79" t="str">
        <f>IF(AND('Mapa final'!$Y$66="Muy Baja",'Mapa final'!$AA$66="Menor"),CONCATENATE("R10C",'Mapa final'!$O$66),"")</f>
        <v/>
      </c>
      <c r="S55" s="79" t="str">
        <f>IF(AND('Mapa final'!$Y$67="Muy Baja",'Mapa final'!$AA$67="Menor"),CONCATENATE("R10C",'Mapa final'!$O$67),"")</f>
        <v/>
      </c>
      <c r="T55" s="79" t="str">
        <f>IF(AND('Mapa final'!$Y$68="Muy Baja",'Mapa final'!$AA$68="Menor"),CONCATENATE("R10C",'Mapa final'!$O$68),"")</f>
        <v/>
      </c>
      <c r="U55" s="80" t="str">
        <f>IF(AND('Mapa final'!$Y$69="Muy Baja",'Mapa final'!$AA$69="Menor"),CONCATENATE("R10C",'Mapa final'!$O$69),"")</f>
        <v/>
      </c>
      <c r="V55" s="69" t="str">
        <f>IF(AND('Mapa final'!$Y$64="Muy Baja",'Mapa final'!$AA$64="Moderado"),CONCATENATE("R10C",'Mapa final'!$O$64),"")</f>
        <v/>
      </c>
      <c r="W55" s="70" t="str">
        <f>IF(AND('Mapa final'!$Y$65="Muy Baja",'Mapa final'!$AA$65="Moderado"),CONCATENATE("R10C",'Mapa final'!$O$65),"")</f>
        <v/>
      </c>
      <c r="X55" s="70" t="str">
        <f>IF(AND('Mapa final'!$Y$66="Muy Baja",'Mapa final'!$AA$66="Moderado"),CONCATENATE("R10C",'Mapa final'!$O$66),"")</f>
        <v/>
      </c>
      <c r="Y55" s="70" t="str">
        <f>IF(AND('Mapa final'!$Y$67="Muy Baja",'Mapa final'!$AA$67="Moderado"),CONCATENATE("R10C",'Mapa final'!$O$67),"")</f>
        <v/>
      </c>
      <c r="Z55" s="70" t="str">
        <f>IF(AND('Mapa final'!$Y$68="Muy Baja",'Mapa final'!$AA$68="Moderado"),CONCATENATE("R10C",'Mapa final'!$O$68),"")</f>
        <v/>
      </c>
      <c r="AA55" s="71" t="str">
        <f>IF(AND('Mapa final'!$Y$69="Muy Baja",'Mapa final'!$AA$69="Moderado"),CONCATENATE("R10C",'Mapa final'!$O$69),"")</f>
        <v/>
      </c>
      <c r="AB55" s="57" t="str">
        <f>IF(AND('Mapa final'!$Y$64="Muy Baja",'Mapa final'!$AA$64="Mayor"),CONCATENATE("R10C",'Mapa final'!$O$64),"")</f>
        <v/>
      </c>
      <c r="AC55" s="58" t="str">
        <f>IF(AND('Mapa final'!$Y$65="Muy Baja",'Mapa final'!$AA$65="Mayor"),CONCATENATE("R10C",'Mapa final'!$O$65),"")</f>
        <v/>
      </c>
      <c r="AD55" s="58" t="str">
        <f>IF(AND('Mapa final'!$Y$66="Muy Baja",'Mapa final'!$AA$66="Mayor"),CONCATENATE("R10C",'Mapa final'!$O$66),"")</f>
        <v/>
      </c>
      <c r="AE55" s="58" t="str">
        <f>IF(AND('Mapa final'!$Y$67="Muy Baja",'Mapa final'!$AA$67="Mayor"),CONCATENATE("R10C",'Mapa final'!$O$67),"")</f>
        <v/>
      </c>
      <c r="AF55" s="58" t="str">
        <f>IF(AND('Mapa final'!$Y$68="Muy Baja",'Mapa final'!$AA$68="Mayor"),CONCATENATE("R10C",'Mapa final'!$O$68),"")</f>
        <v/>
      </c>
      <c r="AG55" s="59" t="str">
        <f>IF(AND('Mapa final'!$Y$69="Muy Baja",'Mapa final'!$AA$69="Mayor"),CONCATENATE("R10C",'Mapa final'!$O$69),"")</f>
        <v/>
      </c>
      <c r="AH55" s="60" t="str">
        <f>IF(AND('Mapa final'!$Y$64="Muy Baja",'Mapa final'!$AA$64="Catastrófico"),CONCATENATE("R10C",'Mapa final'!$O$64),"")</f>
        <v/>
      </c>
      <c r="AI55" s="61" t="str">
        <f>IF(AND('Mapa final'!$Y$65="Muy Baja",'Mapa final'!$AA$65="Catastrófico"),CONCATENATE("R10C",'Mapa final'!$O$65),"")</f>
        <v/>
      </c>
      <c r="AJ55" s="61" t="str">
        <f>IF(AND('Mapa final'!$Y$66="Muy Baja",'Mapa final'!$AA$66="Catastrófico"),CONCATENATE("R10C",'Mapa final'!$O$66),"")</f>
        <v/>
      </c>
      <c r="AK55" s="61" t="str">
        <f>IF(AND('Mapa final'!$Y$67="Muy Baja",'Mapa final'!$AA$67="Catastrófico"),CONCATENATE("R10C",'Mapa final'!$O$67),"")</f>
        <v/>
      </c>
      <c r="AL55" s="61" t="str">
        <f>IF(AND('Mapa final'!$Y$68="Muy Baja",'Mapa final'!$AA$68="Catastrófico"),CONCATENATE("R10C",'Mapa final'!$O$68),"")</f>
        <v/>
      </c>
      <c r="AM55" s="62" t="str">
        <f>IF(AND('Mapa final'!$Y$69="Muy Baja",'Mapa final'!$AA$69="Catastrófico"),CONCATENATE("R10C",'Mapa final'!$O$69),"")</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305" t="s">
        <v>112</v>
      </c>
      <c r="K56" s="306"/>
      <c r="L56" s="306"/>
      <c r="M56" s="306"/>
      <c r="N56" s="306"/>
      <c r="O56" s="323"/>
      <c r="P56" s="305" t="s">
        <v>111</v>
      </c>
      <c r="Q56" s="306"/>
      <c r="R56" s="306"/>
      <c r="S56" s="306"/>
      <c r="T56" s="306"/>
      <c r="U56" s="323"/>
      <c r="V56" s="305" t="s">
        <v>110</v>
      </c>
      <c r="W56" s="306"/>
      <c r="X56" s="306"/>
      <c r="Y56" s="306"/>
      <c r="Z56" s="306"/>
      <c r="AA56" s="323"/>
      <c r="AB56" s="305" t="s">
        <v>109</v>
      </c>
      <c r="AC56" s="344"/>
      <c r="AD56" s="306"/>
      <c r="AE56" s="306"/>
      <c r="AF56" s="306"/>
      <c r="AG56" s="323"/>
      <c r="AH56" s="305" t="s">
        <v>108</v>
      </c>
      <c r="AI56" s="306"/>
      <c r="AJ56" s="306"/>
      <c r="AK56" s="306"/>
      <c r="AL56" s="306"/>
      <c r="AM56" s="323"/>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309"/>
      <c r="K57" s="308"/>
      <c r="L57" s="308"/>
      <c r="M57" s="308"/>
      <c r="N57" s="308"/>
      <c r="O57" s="324"/>
      <c r="P57" s="309"/>
      <c r="Q57" s="308"/>
      <c r="R57" s="308"/>
      <c r="S57" s="308"/>
      <c r="T57" s="308"/>
      <c r="U57" s="324"/>
      <c r="V57" s="309"/>
      <c r="W57" s="308"/>
      <c r="X57" s="308"/>
      <c r="Y57" s="308"/>
      <c r="Z57" s="308"/>
      <c r="AA57" s="324"/>
      <c r="AB57" s="309"/>
      <c r="AC57" s="308"/>
      <c r="AD57" s="308"/>
      <c r="AE57" s="308"/>
      <c r="AF57" s="308"/>
      <c r="AG57" s="324"/>
      <c r="AH57" s="309"/>
      <c r="AI57" s="308"/>
      <c r="AJ57" s="308"/>
      <c r="AK57" s="308"/>
      <c r="AL57" s="308"/>
      <c r="AM57" s="324"/>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309"/>
      <c r="K58" s="308"/>
      <c r="L58" s="308"/>
      <c r="M58" s="308"/>
      <c r="N58" s="308"/>
      <c r="O58" s="324"/>
      <c r="P58" s="309"/>
      <c r="Q58" s="308"/>
      <c r="R58" s="308"/>
      <c r="S58" s="308"/>
      <c r="T58" s="308"/>
      <c r="U58" s="324"/>
      <c r="V58" s="309"/>
      <c r="W58" s="308"/>
      <c r="X58" s="308"/>
      <c r="Y58" s="308"/>
      <c r="Z58" s="308"/>
      <c r="AA58" s="324"/>
      <c r="AB58" s="309"/>
      <c r="AC58" s="308"/>
      <c r="AD58" s="308"/>
      <c r="AE58" s="308"/>
      <c r="AF58" s="308"/>
      <c r="AG58" s="324"/>
      <c r="AH58" s="309"/>
      <c r="AI58" s="308"/>
      <c r="AJ58" s="308"/>
      <c r="AK58" s="308"/>
      <c r="AL58" s="308"/>
      <c r="AM58" s="324"/>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309"/>
      <c r="K59" s="308"/>
      <c r="L59" s="308"/>
      <c r="M59" s="308"/>
      <c r="N59" s="308"/>
      <c r="O59" s="324"/>
      <c r="P59" s="309"/>
      <c r="Q59" s="308"/>
      <c r="R59" s="308"/>
      <c r="S59" s="308"/>
      <c r="T59" s="308"/>
      <c r="U59" s="324"/>
      <c r="V59" s="309"/>
      <c r="W59" s="308"/>
      <c r="X59" s="308"/>
      <c r="Y59" s="308"/>
      <c r="Z59" s="308"/>
      <c r="AA59" s="324"/>
      <c r="AB59" s="309"/>
      <c r="AC59" s="308"/>
      <c r="AD59" s="308"/>
      <c r="AE59" s="308"/>
      <c r="AF59" s="308"/>
      <c r="AG59" s="324"/>
      <c r="AH59" s="309"/>
      <c r="AI59" s="308"/>
      <c r="AJ59" s="308"/>
      <c r="AK59" s="308"/>
      <c r="AL59" s="308"/>
      <c r="AM59" s="324"/>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309"/>
      <c r="K60" s="308"/>
      <c r="L60" s="308"/>
      <c r="M60" s="308"/>
      <c r="N60" s="308"/>
      <c r="O60" s="324"/>
      <c r="P60" s="309"/>
      <c r="Q60" s="308"/>
      <c r="R60" s="308"/>
      <c r="S60" s="308"/>
      <c r="T60" s="308"/>
      <c r="U60" s="324"/>
      <c r="V60" s="309"/>
      <c r="W60" s="308"/>
      <c r="X60" s="308"/>
      <c r="Y60" s="308"/>
      <c r="Z60" s="308"/>
      <c r="AA60" s="324"/>
      <c r="AB60" s="309"/>
      <c r="AC60" s="308"/>
      <c r="AD60" s="308"/>
      <c r="AE60" s="308"/>
      <c r="AF60" s="308"/>
      <c r="AG60" s="324"/>
      <c r="AH60" s="309"/>
      <c r="AI60" s="308"/>
      <c r="AJ60" s="308"/>
      <c r="AK60" s="308"/>
      <c r="AL60" s="308"/>
      <c r="AM60" s="324"/>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310"/>
      <c r="K61" s="311"/>
      <c r="L61" s="311"/>
      <c r="M61" s="311"/>
      <c r="N61" s="311"/>
      <c r="O61" s="325"/>
      <c r="P61" s="310"/>
      <c r="Q61" s="311"/>
      <c r="R61" s="311"/>
      <c r="S61" s="311"/>
      <c r="T61" s="311"/>
      <c r="U61" s="325"/>
      <c r="V61" s="310"/>
      <c r="W61" s="311"/>
      <c r="X61" s="311"/>
      <c r="Y61" s="311"/>
      <c r="Z61" s="311"/>
      <c r="AA61" s="325"/>
      <c r="AB61" s="310"/>
      <c r="AC61" s="311"/>
      <c r="AD61" s="311"/>
      <c r="AE61" s="311"/>
      <c r="AF61" s="311"/>
      <c r="AG61" s="325"/>
      <c r="AH61" s="310"/>
      <c r="AI61" s="311"/>
      <c r="AJ61" s="311"/>
      <c r="AK61" s="311"/>
      <c r="AL61" s="311"/>
      <c r="AM61" s="325"/>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6" sqref="C6"/>
    </sheetView>
  </sheetViews>
  <sheetFormatPr baseColWidth="10" defaultColWidth="10.7109375" defaultRowHeight="15" x14ac:dyDescent="0.25"/>
  <cols>
    <col min="2" max="2" width="24.140625" customWidth="1"/>
    <col min="3" max="3" width="70.140625" customWidth="1"/>
    <col min="4" max="4" width="29.85546875" customWidth="1"/>
  </cols>
  <sheetData>
    <row r="1" spans="1:37" ht="23.25" x14ac:dyDescent="0.25">
      <c r="A1" s="82"/>
      <c r="B1" s="345" t="s">
        <v>55</v>
      </c>
      <c r="C1" s="345"/>
      <c r="D1" s="345"/>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52</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51</v>
      </c>
      <c r="C4" s="13" t="s">
        <v>102</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53</v>
      </c>
      <c r="C5" s="16" t="s">
        <v>103</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107</v>
      </c>
      <c r="C6" s="16" t="s">
        <v>104</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105</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54</v>
      </c>
      <c r="C8" s="16" t="s">
        <v>106</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4"/>
      <c r="C9" s="104"/>
      <c r="D9" s="104"/>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5"/>
      <c r="C10" s="104"/>
      <c r="D10" s="104"/>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4"/>
      <c r="C11" s="104"/>
      <c r="D11" s="104"/>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4"/>
      <c r="C12" s="104"/>
      <c r="D12" s="104"/>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4"/>
      <c r="C13" s="104"/>
      <c r="D13" s="104"/>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4"/>
      <c r="C14" s="104"/>
      <c r="D14" s="104"/>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4"/>
      <c r="C15" s="104"/>
      <c r="D15" s="104"/>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4"/>
      <c r="C16" s="104"/>
      <c r="D16" s="104"/>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4"/>
      <c r="C17" s="104"/>
      <c r="D17" s="104"/>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4"/>
      <c r="C18" s="104"/>
      <c r="D18" s="104"/>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4" sqref="C4"/>
    </sheetView>
  </sheetViews>
  <sheetFormatPr baseColWidth="10" defaultColWidth="10.710937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2"/>
      <c r="B1" s="346" t="s">
        <v>63</v>
      </c>
      <c r="C1" s="346"/>
      <c r="D1" s="346"/>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1"/>
      <c r="C3" s="35" t="s">
        <v>56</v>
      </c>
      <c r="D3" s="35" t="s">
        <v>57</v>
      </c>
      <c r="E3" s="82"/>
      <c r="F3" s="82"/>
      <c r="G3" s="82"/>
      <c r="H3" s="82"/>
      <c r="I3" s="82"/>
      <c r="J3" s="82"/>
      <c r="K3" s="82"/>
      <c r="L3" s="82"/>
      <c r="M3" s="82"/>
      <c r="N3" s="82"/>
      <c r="O3" s="82"/>
      <c r="P3" s="82"/>
      <c r="Q3" s="82"/>
      <c r="R3" s="82"/>
      <c r="S3" s="82"/>
      <c r="T3" s="82"/>
      <c r="U3" s="82"/>
    </row>
    <row r="4" spans="1:21" ht="33.75" x14ac:dyDescent="0.25">
      <c r="A4" s="100" t="s">
        <v>83</v>
      </c>
      <c r="B4" s="38" t="s">
        <v>101</v>
      </c>
      <c r="C4" s="43" t="s">
        <v>158</v>
      </c>
      <c r="D4" s="36" t="s">
        <v>97</v>
      </c>
      <c r="E4" s="82"/>
      <c r="F4" s="82"/>
      <c r="G4" s="82"/>
      <c r="H4" s="82"/>
      <c r="I4" s="82"/>
      <c r="J4" s="82"/>
      <c r="K4" s="82"/>
      <c r="L4" s="82"/>
      <c r="M4" s="82"/>
      <c r="N4" s="82"/>
      <c r="O4" s="82"/>
      <c r="P4" s="82"/>
      <c r="Q4" s="82"/>
      <c r="R4" s="82"/>
      <c r="S4" s="82"/>
      <c r="T4" s="82"/>
      <c r="U4" s="82"/>
    </row>
    <row r="5" spans="1:21" ht="67.5" x14ac:dyDescent="0.25">
      <c r="A5" s="100" t="s">
        <v>84</v>
      </c>
      <c r="B5" s="39" t="s">
        <v>59</v>
      </c>
      <c r="C5" s="44" t="s">
        <v>93</v>
      </c>
      <c r="D5" s="37" t="s">
        <v>98</v>
      </c>
      <c r="E5" s="82"/>
      <c r="F5" s="82"/>
      <c r="G5" s="82"/>
      <c r="H5" s="82"/>
      <c r="I5" s="82"/>
      <c r="J5" s="82"/>
      <c r="K5" s="82"/>
      <c r="L5" s="82"/>
      <c r="M5" s="82"/>
      <c r="N5" s="82"/>
      <c r="O5" s="82"/>
      <c r="P5" s="82"/>
      <c r="Q5" s="82"/>
      <c r="R5" s="82"/>
      <c r="S5" s="82"/>
      <c r="T5" s="82"/>
      <c r="U5" s="82"/>
    </row>
    <row r="6" spans="1:21" ht="67.5" x14ac:dyDescent="0.25">
      <c r="A6" s="100" t="s">
        <v>81</v>
      </c>
      <c r="B6" s="40" t="s">
        <v>60</v>
      </c>
      <c r="C6" s="44" t="s">
        <v>94</v>
      </c>
      <c r="D6" s="37" t="s">
        <v>100</v>
      </c>
      <c r="E6" s="82"/>
      <c r="F6" s="82"/>
      <c r="G6" s="82"/>
      <c r="H6" s="82"/>
      <c r="I6" s="82"/>
      <c r="J6" s="82"/>
      <c r="K6" s="82"/>
      <c r="L6" s="82"/>
      <c r="M6" s="82"/>
      <c r="N6" s="82"/>
      <c r="O6" s="82"/>
      <c r="P6" s="82"/>
      <c r="Q6" s="82"/>
      <c r="R6" s="82"/>
      <c r="S6" s="82"/>
      <c r="T6" s="82"/>
      <c r="U6" s="82"/>
    </row>
    <row r="7" spans="1:21" ht="101.25" x14ac:dyDescent="0.25">
      <c r="A7" s="100" t="s">
        <v>7</v>
      </c>
      <c r="B7" s="41" t="s">
        <v>61</v>
      </c>
      <c r="C7" s="44" t="s">
        <v>95</v>
      </c>
      <c r="D7" s="37" t="s">
        <v>99</v>
      </c>
      <c r="E7" s="82"/>
      <c r="F7" s="82"/>
      <c r="G7" s="82"/>
      <c r="H7" s="82"/>
      <c r="I7" s="82"/>
      <c r="J7" s="82"/>
      <c r="K7" s="82"/>
      <c r="L7" s="82"/>
      <c r="M7" s="82"/>
      <c r="N7" s="82"/>
      <c r="O7" s="82"/>
      <c r="P7" s="82"/>
      <c r="Q7" s="82"/>
      <c r="R7" s="82"/>
      <c r="S7" s="82"/>
      <c r="T7" s="82"/>
      <c r="U7" s="82"/>
    </row>
    <row r="8" spans="1:21" ht="67.5" x14ac:dyDescent="0.25">
      <c r="A8" s="100" t="s">
        <v>85</v>
      </c>
      <c r="B8" s="42" t="s">
        <v>62</v>
      </c>
      <c r="C8" s="44" t="s">
        <v>96</v>
      </c>
      <c r="D8" s="37" t="s">
        <v>118</v>
      </c>
      <c r="E8" s="82"/>
      <c r="F8" s="82"/>
      <c r="G8" s="82"/>
      <c r="H8" s="82"/>
      <c r="I8" s="82"/>
      <c r="J8" s="82"/>
      <c r="K8" s="82"/>
      <c r="L8" s="82"/>
      <c r="M8" s="82"/>
      <c r="N8" s="82"/>
      <c r="O8" s="82"/>
      <c r="P8" s="82"/>
      <c r="Q8" s="82"/>
      <c r="R8" s="82"/>
      <c r="S8" s="82"/>
      <c r="T8" s="82"/>
      <c r="U8" s="82"/>
    </row>
    <row r="9" spans="1:21" ht="20.25" x14ac:dyDescent="0.25">
      <c r="A9" s="100"/>
      <c r="B9" s="100"/>
      <c r="C9" s="102"/>
      <c r="D9" s="102"/>
      <c r="E9" s="82"/>
      <c r="F9" s="82"/>
      <c r="G9" s="82"/>
      <c r="H9" s="82"/>
      <c r="I9" s="82"/>
      <c r="J9" s="82"/>
      <c r="K9" s="82"/>
      <c r="L9" s="82"/>
      <c r="M9" s="82"/>
      <c r="N9" s="82"/>
      <c r="O9" s="82"/>
      <c r="P9" s="82"/>
      <c r="Q9" s="82"/>
      <c r="R9" s="82"/>
      <c r="S9" s="82"/>
      <c r="T9" s="82"/>
      <c r="U9" s="82"/>
    </row>
    <row r="10" spans="1:21" ht="16.5" x14ac:dyDescent="0.25">
      <c r="A10" s="100"/>
      <c r="B10" s="103"/>
      <c r="C10" s="103"/>
      <c r="D10" s="103"/>
      <c r="E10" s="82"/>
      <c r="F10" s="82"/>
      <c r="G10" s="82"/>
      <c r="H10" s="82"/>
      <c r="I10" s="82"/>
      <c r="J10" s="82"/>
      <c r="K10" s="82"/>
      <c r="L10" s="82"/>
      <c r="M10" s="82"/>
      <c r="N10" s="82"/>
      <c r="O10" s="82"/>
      <c r="P10" s="82"/>
      <c r="Q10" s="82"/>
      <c r="R10" s="82"/>
      <c r="S10" s="82"/>
      <c r="T10" s="82"/>
      <c r="U10" s="82"/>
    </row>
    <row r="11" spans="1:21" x14ac:dyDescent="0.25">
      <c r="A11" s="100"/>
      <c r="B11" s="100" t="s">
        <v>91</v>
      </c>
      <c r="C11" s="100" t="s">
        <v>146</v>
      </c>
      <c r="D11" s="100" t="s">
        <v>153</v>
      </c>
      <c r="E11" s="82"/>
      <c r="F11" s="82"/>
      <c r="G11" s="82"/>
      <c r="H11" s="82"/>
      <c r="I11" s="82"/>
      <c r="J11" s="82"/>
      <c r="K11" s="82"/>
      <c r="L11" s="82"/>
      <c r="M11" s="82"/>
      <c r="N11" s="82"/>
      <c r="O11" s="82"/>
      <c r="P11" s="82"/>
      <c r="Q11" s="82"/>
      <c r="R11" s="82"/>
      <c r="S11" s="82"/>
      <c r="T11" s="82"/>
      <c r="U11" s="82"/>
    </row>
    <row r="12" spans="1:21" x14ac:dyDescent="0.25">
      <c r="A12" s="100"/>
      <c r="B12" s="100" t="s">
        <v>89</v>
      </c>
      <c r="C12" s="100" t="s">
        <v>150</v>
      </c>
      <c r="D12" s="100" t="s">
        <v>154</v>
      </c>
      <c r="E12" s="82"/>
      <c r="F12" s="82"/>
      <c r="G12" s="82"/>
      <c r="H12" s="82"/>
      <c r="I12" s="82"/>
      <c r="J12" s="82"/>
      <c r="K12" s="82"/>
      <c r="L12" s="82"/>
      <c r="M12" s="82"/>
      <c r="N12" s="82"/>
      <c r="O12" s="82"/>
      <c r="P12" s="82"/>
      <c r="Q12" s="82"/>
      <c r="R12" s="82"/>
      <c r="S12" s="82"/>
      <c r="T12" s="82"/>
      <c r="U12" s="82"/>
    </row>
    <row r="13" spans="1:21" x14ac:dyDescent="0.25">
      <c r="A13" s="100"/>
      <c r="B13" s="100"/>
      <c r="C13" s="100" t="s">
        <v>149</v>
      </c>
      <c r="D13" s="100" t="s">
        <v>155</v>
      </c>
      <c r="E13" s="82"/>
      <c r="F13" s="82"/>
      <c r="G13" s="82"/>
      <c r="H13" s="82"/>
      <c r="I13" s="82"/>
      <c r="J13" s="82"/>
      <c r="K13" s="82"/>
      <c r="L13" s="82"/>
      <c r="M13" s="82"/>
      <c r="N13" s="82"/>
      <c r="O13" s="82"/>
      <c r="P13" s="82"/>
      <c r="Q13" s="82"/>
      <c r="R13" s="82"/>
      <c r="S13" s="82"/>
      <c r="T13" s="82"/>
      <c r="U13" s="82"/>
    </row>
    <row r="14" spans="1:21" x14ac:dyDescent="0.25">
      <c r="A14" s="100"/>
      <c r="B14" s="100"/>
      <c r="C14" s="100" t="s">
        <v>151</v>
      </c>
      <c r="D14" s="100" t="s">
        <v>156</v>
      </c>
      <c r="E14" s="82"/>
      <c r="F14" s="82"/>
      <c r="G14" s="82"/>
      <c r="H14" s="82"/>
      <c r="I14" s="82"/>
      <c r="J14" s="82"/>
      <c r="K14" s="82"/>
      <c r="L14" s="82"/>
      <c r="M14" s="82"/>
      <c r="N14" s="82"/>
      <c r="O14" s="82"/>
      <c r="P14" s="82"/>
      <c r="Q14" s="82"/>
      <c r="R14" s="82"/>
      <c r="S14" s="82"/>
      <c r="T14" s="82"/>
      <c r="U14" s="82"/>
    </row>
    <row r="15" spans="1:21" x14ac:dyDescent="0.25">
      <c r="A15" s="100"/>
      <c r="B15" s="100"/>
      <c r="C15" s="100" t="s">
        <v>152</v>
      </c>
      <c r="D15" s="100" t="s">
        <v>157</v>
      </c>
      <c r="E15" s="82"/>
      <c r="F15" s="82"/>
      <c r="G15" s="82"/>
      <c r="H15" s="82"/>
      <c r="I15" s="82"/>
      <c r="J15" s="82"/>
      <c r="K15" s="82"/>
      <c r="L15" s="82"/>
      <c r="M15" s="82"/>
      <c r="N15" s="82"/>
      <c r="O15" s="82"/>
      <c r="P15" s="82"/>
      <c r="Q15" s="82"/>
      <c r="R15" s="82"/>
      <c r="S15" s="82"/>
      <c r="T15" s="82"/>
      <c r="U15" s="82"/>
    </row>
    <row r="16" spans="1:21" x14ac:dyDescent="0.25">
      <c r="A16" s="100"/>
      <c r="B16" s="100"/>
      <c r="C16" s="100"/>
      <c r="D16" s="100"/>
      <c r="E16" s="82"/>
      <c r="F16" s="82"/>
      <c r="G16" s="82"/>
      <c r="H16" s="82"/>
      <c r="I16" s="82"/>
      <c r="J16" s="82"/>
      <c r="K16" s="82"/>
      <c r="L16" s="82"/>
      <c r="M16" s="82"/>
      <c r="N16" s="82"/>
      <c r="O16" s="82"/>
    </row>
    <row r="17" spans="1:15" x14ac:dyDescent="0.25">
      <c r="A17" s="100"/>
      <c r="B17" s="100"/>
      <c r="C17" s="100"/>
      <c r="D17" s="100"/>
      <c r="E17" s="82"/>
      <c r="F17" s="82"/>
      <c r="G17" s="82"/>
      <c r="H17" s="82"/>
      <c r="I17" s="82"/>
      <c r="J17" s="82"/>
      <c r="K17" s="82"/>
      <c r="L17" s="82"/>
      <c r="M17" s="82"/>
      <c r="N17" s="82"/>
      <c r="O17" s="82"/>
    </row>
    <row r="18" spans="1:15" x14ac:dyDescent="0.25">
      <c r="A18" s="100"/>
      <c r="B18" s="104"/>
      <c r="C18" s="104"/>
      <c r="D18" s="104"/>
      <c r="E18" s="82"/>
      <c r="F18" s="82"/>
      <c r="G18" s="82"/>
      <c r="H18" s="82"/>
      <c r="I18" s="82"/>
      <c r="J18" s="82"/>
      <c r="K18" s="82"/>
      <c r="L18" s="82"/>
      <c r="M18" s="82"/>
      <c r="N18" s="82"/>
      <c r="O18" s="82"/>
    </row>
    <row r="19" spans="1:15" x14ac:dyDescent="0.25">
      <c r="A19" s="100"/>
      <c r="B19" s="104"/>
      <c r="C19" s="104"/>
      <c r="D19" s="104"/>
      <c r="E19" s="82"/>
      <c r="F19" s="82"/>
      <c r="G19" s="82"/>
      <c r="H19" s="82"/>
      <c r="I19" s="82"/>
      <c r="J19" s="82"/>
      <c r="K19" s="82"/>
      <c r="L19" s="82"/>
      <c r="M19" s="82"/>
      <c r="N19" s="82"/>
      <c r="O19" s="82"/>
    </row>
    <row r="20" spans="1:15" x14ac:dyDescent="0.25">
      <c r="A20" s="100"/>
      <c r="B20" s="104"/>
      <c r="C20" s="104"/>
      <c r="D20" s="104"/>
      <c r="E20" s="82"/>
      <c r="F20" s="82"/>
      <c r="G20" s="82"/>
      <c r="H20" s="82"/>
      <c r="I20" s="82"/>
      <c r="J20" s="82"/>
      <c r="K20" s="82"/>
      <c r="L20" s="82"/>
      <c r="M20" s="82"/>
      <c r="N20" s="82"/>
      <c r="O20" s="82"/>
    </row>
    <row r="21" spans="1:15" x14ac:dyDescent="0.25">
      <c r="A21" s="100"/>
      <c r="B21" s="104"/>
      <c r="C21" s="104"/>
      <c r="D21" s="104"/>
      <c r="E21" s="82"/>
      <c r="F21" s="82"/>
      <c r="G21" s="82"/>
      <c r="H21" s="82"/>
      <c r="I21" s="82"/>
      <c r="J21" s="82"/>
      <c r="K21" s="82"/>
      <c r="L21" s="82"/>
      <c r="M21" s="82"/>
      <c r="N21" s="82"/>
      <c r="O21" s="82"/>
    </row>
    <row r="22" spans="1:15" ht="20.25" x14ac:dyDescent="0.25">
      <c r="A22" s="100"/>
      <c r="B22" s="100"/>
      <c r="C22" s="102"/>
      <c r="D22" s="102"/>
      <c r="E22" s="82"/>
      <c r="F22" s="82"/>
      <c r="G22" s="82"/>
      <c r="H22" s="82"/>
      <c r="I22" s="82"/>
      <c r="J22" s="82"/>
      <c r="K22" s="82"/>
      <c r="L22" s="82"/>
      <c r="M22" s="82"/>
      <c r="N22" s="82"/>
      <c r="O22" s="82"/>
    </row>
    <row r="23" spans="1:15" ht="20.25" x14ac:dyDescent="0.25">
      <c r="A23" s="100"/>
      <c r="B23" s="100"/>
      <c r="C23" s="102"/>
      <c r="D23" s="102"/>
      <c r="E23" s="82"/>
      <c r="F23" s="82"/>
      <c r="G23" s="82"/>
      <c r="H23" s="82"/>
      <c r="I23" s="82"/>
      <c r="J23" s="82"/>
      <c r="K23" s="82"/>
      <c r="L23" s="82"/>
      <c r="M23" s="82"/>
      <c r="N23" s="82"/>
      <c r="O23" s="82"/>
    </row>
    <row r="24" spans="1:15" ht="20.25" x14ac:dyDescent="0.25">
      <c r="A24" s="100"/>
      <c r="B24" s="100"/>
      <c r="C24" s="102"/>
      <c r="D24" s="102"/>
      <c r="E24" s="82"/>
      <c r="F24" s="82"/>
      <c r="G24" s="82"/>
      <c r="H24" s="82"/>
      <c r="I24" s="82"/>
      <c r="J24" s="82"/>
      <c r="K24" s="82"/>
      <c r="L24" s="82"/>
      <c r="M24" s="82"/>
      <c r="N24" s="82"/>
      <c r="O24" s="82"/>
    </row>
    <row r="25" spans="1:15" ht="20.25" x14ac:dyDescent="0.25">
      <c r="A25" s="100"/>
      <c r="B25" s="100"/>
      <c r="C25" s="102"/>
      <c r="D25" s="102"/>
      <c r="E25" s="82"/>
      <c r="F25" s="82"/>
      <c r="G25" s="82"/>
      <c r="H25" s="82"/>
      <c r="I25" s="82"/>
      <c r="J25" s="82"/>
      <c r="K25" s="82"/>
      <c r="L25" s="82"/>
      <c r="M25" s="82"/>
      <c r="N25" s="82"/>
      <c r="O25" s="82"/>
    </row>
    <row r="26" spans="1:15" ht="20.25" x14ac:dyDescent="0.25">
      <c r="A26" s="100"/>
      <c r="B26" s="100"/>
      <c r="C26" s="102"/>
      <c r="D26" s="102"/>
      <c r="E26" s="82"/>
      <c r="F26" s="82"/>
      <c r="G26" s="82"/>
      <c r="H26" s="82"/>
      <c r="I26" s="82"/>
      <c r="J26" s="82"/>
      <c r="K26" s="82"/>
      <c r="L26" s="82"/>
      <c r="M26" s="82"/>
      <c r="N26" s="82"/>
      <c r="O26" s="82"/>
    </row>
    <row r="27" spans="1:15" ht="20.25" x14ac:dyDescent="0.25">
      <c r="A27" s="100"/>
      <c r="B27" s="100"/>
      <c r="C27" s="102"/>
      <c r="D27" s="102"/>
      <c r="E27" s="82"/>
      <c r="F27" s="82"/>
      <c r="G27" s="82"/>
      <c r="H27" s="82"/>
      <c r="I27" s="82"/>
      <c r="J27" s="82"/>
      <c r="K27" s="82"/>
      <c r="L27" s="82"/>
      <c r="M27" s="82"/>
      <c r="N27" s="82"/>
      <c r="O27" s="82"/>
    </row>
    <row r="28" spans="1:15" ht="20.25" x14ac:dyDescent="0.25">
      <c r="A28" s="100"/>
      <c r="B28" s="100"/>
      <c r="C28" s="102"/>
      <c r="D28" s="102"/>
      <c r="E28" s="82"/>
      <c r="F28" s="82"/>
      <c r="G28" s="82"/>
      <c r="H28" s="82"/>
      <c r="I28" s="82"/>
      <c r="J28" s="82"/>
      <c r="K28" s="82"/>
      <c r="L28" s="82"/>
      <c r="M28" s="82"/>
      <c r="N28" s="82"/>
      <c r="O28" s="82"/>
    </row>
    <row r="29" spans="1:15" ht="20.25" x14ac:dyDescent="0.25">
      <c r="A29" s="100"/>
      <c r="B29" s="100"/>
      <c r="C29" s="102"/>
      <c r="D29" s="102"/>
      <c r="E29" s="82"/>
      <c r="F29" s="82"/>
      <c r="G29" s="82"/>
      <c r="H29" s="82"/>
      <c r="I29" s="82"/>
      <c r="J29" s="82"/>
      <c r="K29" s="82"/>
      <c r="L29" s="82"/>
      <c r="M29" s="82"/>
      <c r="N29" s="82"/>
      <c r="O29" s="82"/>
    </row>
    <row r="30" spans="1:15" ht="20.25" x14ac:dyDescent="0.25">
      <c r="A30" s="100"/>
      <c r="B30" s="100"/>
      <c r="C30" s="102"/>
      <c r="D30" s="102"/>
      <c r="E30" s="82"/>
      <c r="F30" s="82"/>
      <c r="G30" s="82"/>
      <c r="H30" s="82"/>
      <c r="I30" s="82"/>
      <c r="J30" s="82"/>
      <c r="K30" s="82"/>
      <c r="L30" s="82"/>
      <c r="M30" s="82"/>
      <c r="N30" s="82"/>
      <c r="O30" s="82"/>
    </row>
    <row r="31" spans="1:15" ht="20.25" x14ac:dyDescent="0.25">
      <c r="A31" s="100"/>
      <c r="B31" s="100"/>
      <c r="C31" s="102"/>
      <c r="D31" s="102"/>
      <c r="E31" s="82"/>
      <c r="F31" s="82"/>
      <c r="G31" s="82"/>
      <c r="H31" s="82"/>
      <c r="I31" s="82"/>
      <c r="J31" s="82"/>
      <c r="K31" s="82"/>
      <c r="L31" s="82"/>
      <c r="M31" s="82"/>
      <c r="N31" s="82"/>
      <c r="O31" s="82"/>
    </row>
    <row r="32" spans="1:15" ht="20.25" x14ac:dyDescent="0.25">
      <c r="A32" s="100"/>
      <c r="B32" s="100"/>
      <c r="C32" s="102"/>
      <c r="D32" s="102"/>
      <c r="E32" s="82"/>
      <c r="F32" s="82"/>
      <c r="G32" s="82"/>
      <c r="H32" s="82"/>
      <c r="I32" s="82"/>
      <c r="J32" s="82"/>
      <c r="K32" s="82"/>
      <c r="L32" s="82"/>
      <c r="M32" s="82"/>
      <c r="N32" s="82"/>
      <c r="O32" s="82"/>
    </row>
    <row r="33" spans="1:15" ht="20.25" x14ac:dyDescent="0.25">
      <c r="A33" s="100"/>
      <c r="B33" s="100"/>
      <c r="C33" s="102"/>
      <c r="D33" s="102"/>
      <c r="E33" s="82"/>
      <c r="F33" s="82"/>
      <c r="G33" s="82"/>
      <c r="H33" s="82"/>
      <c r="I33" s="82"/>
      <c r="J33" s="82"/>
      <c r="K33" s="82"/>
      <c r="L33" s="82"/>
      <c r="M33" s="82"/>
      <c r="N33" s="82"/>
      <c r="O33" s="82"/>
    </row>
    <row r="34" spans="1:15" ht="20.25" x14ac:dyDescent="0.25">
      <c r="A34" s="100"/>
      <c r="B34" s="100"/>
      <c r="C34" s="102"/>
      <c r="D34" s="102"/>
      <c r="E34" s="82"/>
      <c r="F34" s="82"/>
      <c r="G34" s="82"/>
      <c r="H34" s="82"/>
      <c r="I34" s="82"/>
      <c r="J34" s="82"/>
      <c r="K34" s="82"/>
      <c r="L34" s="82"/>
      <c r="M34" s="82"/>
      <c r="N34" s="82"/>
      <c r="O34" s="82"/>
    </row>
    <row r="35" spans="1:15" ht="20.25" x14ac:dyDescent="0.25">
      <c r="A35" s="100"/>
      <c r="B35" s="100"/>
      <c r="C35" s="102"/>
      <c r="D35" s="102"/>
      <c r="E35" s="82"/>
      <c r="F35" s="82"/>
      <c r="G35" s="82"/>
      <c r="H35" s="82"/>
      <c r="I35" s="82"/>
      <c r="J35" s="82"/>
      <c r="K35" s="82"/>
      <c r="L35" s="82"/>
      <c r="M35" s="82"/>
      <c r="N35" s="82"/>
      <c r="O35" s="82"/>
    </row>
    <row r="36" spans="1:15" ht="20.25" x14ac:dyDescent="0.25">
      <c r="A36" s="100"/>
      <c r="B36" s="100"/>
      <c r="C36" s="102"/>
      <c r="D36" s="102"/>
      <c r="E36" s="82"/>
      <c r="F36" s="82"/>
      <c r="G36" s="82"/>
      <c r="H36" s="82"/>
      <c r="I36" s="82"/>
      <c r="J36" s="82"/>
      <c r="K36" s="82"/>
      <c r="L36" s="82"/>
      <c r="M36" s="82"/>
      <c r="N36" s="82"/>
      <c r="O36" s="82"/>
    </row>
    <row r="37" spans="1:15" ht="20.25" x14ac:dyDescent="0.25">
      <c r="A37" s="100"/>
      <c r="B37" s="100"/>
      <c r="C37" s="102"/>
      <c r="D37" s="102"/>
      <c r="E37" s="82"/>
      <c r="F37" s="82"/>
      <c r="G37" s="82"/>
      <c r="H37" s="82"/>
      <c r="I37" s="82"/>
      <c r="J37" s="82"/>
      <c r="K37" s="82"/>
      <c r="L37" s="82"/>
      <c r="M37" s="82"/>
      <c r="N37" s="82"/>
      <c r="O37" s="82"/>
    </row>
    <row r="38" spans="1:15" ht="20.25" x14ac:dyDescent="0.25">
      <c r="A38" s="100"/>
      <c r="B38" s="100"/>
      <c r="C38" s="102"/>
      <c r="D38" s="102"/>
      <c r="E38" s="82"/>
      <c r="F38" s="82"/>
      <c r="G38" s="82"/>
      <c r="H38" s="82"/>
      <c r="I38" s="82"/>
      <c r="J38" s="82"/>
      <c r="K38" s="82"/>
      <c r="L38" s="82"/>
      <c r="M38" s="82"/>
      <c r="N38" s="82"/>
      <c r="O38" s="82"/>
    </row>
    <row r="39" spans="1:15" ht="20.25" x14ac:dyDescent="0.25">
      <c r="A39" s="100"/>
      <c r="B39" s="100"/>
      <c r="C39" s="102"/>
      <c r="D39" s="102"/>
      <c r="E39" s="82"/>
      <c r="F39" s="82"/>
      <c r="G39" s="82"/>
      <c r="H39" s="82"/>
      <c r="I39" s="82"/>
      <c r="J39" s="82"/>
      <c r="K39" s="82"/>
      <c r="L39" s="82"/>
      <c r="M39" s="82"/>
      <c r="N39" s="82"/>
      <c r="O39" s="82"/>
    </row>
    <row r="40" spans="1:15" ht="20.25" x14ac:dyDescent="0.25">
      <c r="A40" s="100"/>
      <c r="B40" s="100"/>
      <c r="C40" s="102"/>
      <c r="D40" s="102"/>
      <c r="E40" s="82"/>
      <c r="F40" s="82"/>
      <c r="G40" s="82"/>
      <c r="H40" s="82"/>
      <c r="I40" s="82"/>
      <c r="J40" s="82"/>
      <c r="K40" s="82"/>
      <c r="L40" s="82"/>
      <c r="M40" s="82"/>
      <c r="N40" s="82"/>
      <c r="O40" s="82"/>
    </row>
    <row r="41" spans="1:15" ht="20.25" x14ac:dyDescent="0.25">
      <c r="A41" s="100"/>
      <c r="B41" s="100"/>
      <c r="C41" s="102"/>
      <c r="D41" s="102"/>
      <c r="E41" s="82"/>
      <c r="F41" s="82"/>
      <c r="G41" s="82"/>
      <c r="H41" s="82"/>
      <c r="I41" s="82"/>
      <c r="J41" s="82"/>
      <c r="K41" s="82"/>
      <c r="L41" s="82"/>
      <c r="M41" s="82"/>
      <c r="N41" s="82"/>
      <c r="O41" s="82"/>
    </row>
    <row r="42" spans="1:15" ht="20.25" x14ac:dyDescent="0.25">
      <c r="A42" s="100"/>
      <c r="B42" s="100"/>
      <c r="C42" s="102"/>
      <c r="D42" s="102"/>
      <c r="E42" s="82"/>
      <c r="F42" s="82"/>
      <c r="G42" s="82"/>
      <c r="H42" s="82"/>
      <c r="I42" s="82"/>
      <c r="J42" s="82"/>
      <c r="K42" s="82"/>
      <c r="L42" s="82"/>
      <c r="M42" s="82"/>
      <c r="N42" s="82"/>
      <c r="O42" s="82"/>
    </row>
    <row r="43" spans="1:15" ht="20.25" x14ac:dyDescent="0.25">
      <c r="A43" s="100"/>
      <c r="B43" s="100"/>
      <c r="C43" s="102"/>
      <c r="D43" s="102"/>
      <c r="E43" s="82"/>
      <c r="F43" s="82"/>
      <c r="G43" s="82"/>
      <c r="H43" s="82"/>
      <c r="I43" s="82"/>
      <c r="J43" s="82"/>
      <c r="K43" s="82"/>
      <c r="L43" s="82"/>
      <c r="M43" s="82"/>
      <c r="N43" s="82"/>
      <c r="O43" s="82"/>
    </row>
    <row r="44" spans="1:15" ht="20.25" x14ac:dyDescent="0.25">
      <c r="A44" s="100"/>
      <c r="B44" s="100"/>
      <c r="C44" s="102"/>
      <c r="D44" s="102"/>
      <c r="E44" s="82"/>
      <c r="F44" s="82"/>
      <c r="G44" s="82"/>
      <c r="H44" s="82"/>
      <c r="I44" s="82"/>
      <c r="J44" s="82"/>
      <c r="K44" s="82"/>
      <c r="L44" s="82"/>
      <c r="M44" s="82"/>
      <c r="N44" s="82"/>
      <c r="O44" s="82"/>
    </row>
    <row r="45" spans="1:15" ht="20.25" x14ac:dyDescent="0.25">
      <c r="A45" s="100"/>
      <c r="B45" s="100"/>
      <c r="C45" s="102"/>
      <c r="D45" s="102"/>
      <c r="E45" s="82"/>
      <c r="F45" s="82"/>
      <c r="G45" s="82"/>
      <c r="H45" s="82"/>
      <c r="I45" s="82"/>
      <c r="J45" s="82"/>
      <c r="K45" s="82"/>
      <c r="L45" s="82"/>
      <c r="M45" s="82"/>
      <c r="N45" s="82"/>
      <c r="O45" s="82"/>
    </row>
    <row r="46" spans="1:15" ht="20.25" x14ac:dyDescent="0.25">
      <c r="A46" s="100"/>
      <c r="B46" s="100"/>
      <c r="C46" s="102"/>
      <c r="D46" s="102"/>
      <c r="E46" s="82"/>
      <c r="F46" s="82"/>
      <c r="G46" s="82"/>
      <c r="H46" s="82"/>
      <c r="I46" s="82"/>
      <c r="J46" s="82"/>
      <c r="K46" s="82"/>
      <c r="L46" s="82"/>
      <c r="M46" s="82"/>
      <c r="N46" s="82"/>
      <c r="O46" s="82"/>
    </row>
    <row r="47" spans="1:15" ht="20.25" x14ac:dyDescent="0.25">
      <c r="A47" s="100"/>
      <c r="B47" s="100"/>
      <c r="C47" s="102"/>
      <c r="D47" s="102"/>
      <c r="E47" s="82"/>
      <c r="F47" s="82"/>
      <c r="G47" s="82"/>
      <c r="H47" s="82"/>
      <c r="I47" s="82"/>
      <c r="J47" s="82"/>
      <c r="K47" s="82"/>
      <c r="L47" s="82"/>
      <c r="M47" s="82"/>
      <c r="N47" s="82"/>
      <c r="O47" s="82"/>
    </row>
    <row r="48" spans="1:15" ht="20.25" x14ac:dyDescent="0.25">
      <c r="A48" s="100"/>
      <c r="B48" s="100"/>
      <c r="C48" s="102"/>
      <c r="D48" s="102"/>
      <c r="E48" s="82"/>
      <c r="F48" s="82"/>
      <c r="G48" s="82"/>
      <c r="H48" s="82"/>
      <c r="I48" s="82"/>
      <c r="J48" s="82"/>
      <c r="K48" s="82"/>
      <c r="L48" s="82"/>
      <c r="M48" s="82"/>
      <c r="N48" s="82"/>
      <c r="O48" s="82"/>
    </row>
    <row r="49" spans="1:15" ht="20.25" x14ac:dyDescent="0.25">
      <c r="A49" s="100"/>
      <c r="B49" s="100"/>
      <c r="C49" s="102"/>
      <c r="D49" s="102"/>
      <c r="E49" s="82"/>
      <c r="F49" s="82"/>
      <c r="G49" s="82"/>
      <c r="H49" s="82"/>
      <c r="I49" s="82"/>
      <c r="J49" s="82"/>
      <c r="K49" s="82"/>
      <c r="L49" s="82"/>
      <c r="M49" s="82"/>
      <c r="N49" s="82"/>
      <c r="O49" s="82"/>
    </row>
    <row r="50" spans="1:15" ht="20.25" x14ac:dyDescent="0.25">
      <c r="A50" s="100"/>
      <c r="B50" s="100"/>
      <c r="C50" s="102"/>
      <c r="D50" s="102"/>
      <c r="E50" s="82"/>
      <c r="F50" s="82"/>
      <c r="G50" s="82"/>
      <c r="H50" s="82"/>
      <c r="I50" s="82"/>
      <c r="J50" s="82"/>
      <c r="K50" s="82"/>
      <c r="L50" s="82"/>
      <c r="M50" s="82"/>
      <c r="N50" s="82"/>
      <c r="O50" s="82"/>
    </row>
    <row r="51" spans="1:15" ht="20.25" x14ac:dyDescent="0.25">
      <c r="A51" s="100"/>
      <c r="B51" s="100"/>
      <c r="C51" s="102"/>
      <c r="D51" s="102"/>
      <c r="E51" s="82"/>
      <c r="F51" s="82"/>
      <c r="G51" s="82"/>
      <c r="H51" s="82"/>
      <c r="I51" s="82"/>
      <c r="J51" s="82"/>
      <c r="K51" s="82"/>
      <c r="L51" s="82"/>
      <c r="M51" s="82"/>
      <c r="N51" s="82"/>
      <c r="O51" s="82"/>
    </row>
    <row r="52" spans="1:15" ht="20.25" x14ac:dyDescent="0.25">
      <c r="A52" s="100"/>
      <c r="B52" s="22"/>
      <c r="C52" s="33"/>
      <c r="D52" s="33"/>
    </row>
    <row r="53" spans="1:15" ht="20.25" x14ac:dyDescent="0.25">
      <c r="A53" s="100"/>
      <c r="B53" s="22"/>
      <c r="C53" s="33"/>
      <c r="D53" s="33"/>
    </row>
    <row r="54" spans="1:15" ht="20.25" x14ac:dyDescent="0.25">
      <c r="A54" s="100"/>
      <c r="B54" s="22"/>
      <c r="C54" s="33"/>
      <c r="D54" s="33"/>
    </row>
    <row r="55" spans="1:15" ht="20.25" x14ac:dyDescent="0.25">
      <c r="A55" s="100"/>
      <c r="B55" s="22"/>
      <c r="C55" s="33"/>
      <c r="D55" s="33"/>
    </row>
    <row r="56" spans="1:15" ht="20.25" x14ac:dyDescent="0.25">
      <c r="A56" s="100"/>
      <c r="B56" s="22"/>
      <c r="C56" s="33"/>
      <c r="D56" s="33"/>
    </row>
    <row r="57" spans="1:15" ht="20.25" x14ac:dyDescent="0.25">
      <c r="A57" s="100"/>
      <c r="B57" s="22"/>
      <c r="C57" s="33"/>
      <c r="D57" s="33"/>
    </row>
    <row r="58" spans="1:15" ht="20.25" x14ac:dyDescent="0.25">
      <c r="A58" s="100"/>
      <c r="B58" s="22"/>
      <c r="C58" s="33"/>
      <c r="D58" s="33"/>
    </row>
    <row r="59" spans="1:15" ht="20.25" x14ac:dyDescent="0.25">
      <c r="A59" s="100"/>
      <c r="B59" s="22"/>
      <c r="C59" s="33"/>
      <c r="D59" s="33"/>
    </row>
    <row r="60" spans="1:15" ht="20.25" x14ac:dyDescent="0.25">
      <c r="A60" s="100"/>
      <c r="B60" s="22"/>
      <c r="C60" s="33"/>
      <c r="D60" s="33"/>
    </row>
    <row r="61" spans="1:15" ht="20.25" x14ac:dyDescent="0.25">
      <c r="A61" s="100"/>
      <c r="B61" s="22"/>
      <c r="C61" s="33"/>
      <c r="D61" s="33"/>
    </row>
    <row r="62" spans="1:15" ht="20.25" x14ac:dyDescent="0.25">
      <c r="A62" s="100"/>
      <c r="B62" s="22"/>
      <c r="C62" s="33"/>
      <c r="D62" s="33"/>
    </row>
    <row r="63" spans="1:15" ht="20.25" x14ac:dyDescent="0.25">
      <c r="A63" s="100"/>
      <c r="B63" s="22"/>
      <c r="C63" s="33"/>
      <c r="D63" s="33"/>
    </row>
    <row r="64" spans="1:15" ht="20.25" x14ac:dyDescent="0.25">
      <c r="A64" s="100"/>
      <c r="B64" s="22"/>
      <c r="C64" s="33"/>
      <c r="D64" s="33"/>
    </row>
    <row r="65" spans="1:4" ht="20.25" x14ac:dyDescent="0.25">
      <c r="A65" s="100"/>
      <c r="B65" s="22"/>
      <c r="C65" s="33"/>
      <c r="D65" s="33"/>
    </row>
    <row r="66" spans="1:4" ht="20.25" x14ac:dyDescent="0.25">
      <c r="A66" s="100"/>
      <c r="B66" s="22"/>
      <c r="C66" s="33"/>
      <c r="D66" s="33"/>
    </row>
    <row r="67" spans="1:4" ht="20.25" x14ac:dyDescent="0.25">
      <c r="A67" s="100"/>
      <c r="B67" s="22"/>
      <c r="C67" s="33"/>
      <c r="D67" s="33"/>
    </row>
    <row r="68" spans="1:4" ht="20.25" x14ac:dyDescent="0.25">
      <c r="A68" s="100"/>
      <c r="B68" s="22"/>
      <c r="C68" s="33"/>
      <c r="D68" s="33"/>
    </row>
    <row r="69" spans="1:4" ht="20.25" x14ac:dyDescent="0.25">
      <c r="A69" s="100"/>
      <c r="B69" s="22"/>
      <c r="C69" s="33"/>
      <c r="D69" s="33"/>
    </row>
    <row r="70" spans="1:4" ht="20.25" x14ac:dyDescent="0.25">
      <c r="A70" s="100"/>
      <c r="B70" s="22"/>
      <c r="C70" s="33"/>
      <c r="D70" s="33"/>
    </row>
    <row r="71" spans="1:4" ht="20.25" x14ac:dyDescent="0.25">
      <c r="A71" s="100"/>
      <c r="B71" s="22"/>
      <c r="C71" s="33"/>
      <c r="D71" s="33"/>
    </row>
    <row r="72" spans="1:4" ht="20.25" x14ac:dyDescent="0.25">
      <c r="A72" s="100"/>
      <c r="B72" s="22"/>
      <c r="C72" s="33"/>
      <c r="D72" s="33"/>
    </row>
    <row r="73" spans="1:4" ht="20.25" x14ac:dyDescent="0.25">
      <c r="A73" s="100"/>
      <c r="B73" s="22"/>
      <c r="C73" s="33"/>
      <c r="D73" s="33"/>
    </row>
    <row r="74" spans="1:4" ht="20.25" x14ac:dyDescent="0.25">
      <c r="A74" s="100"/>
      <c r="B74" s="22"/>
      <c r="C74" s="33"/>
      <c r="D74" s="33"/>
    </row>
    <row r="75" spans="1:4" ht="20.25" x14ac:dyDescent="0.25">
      <c r="A75" s="100"/>
      <c r="B75" s="22"/>
      <c r="C75" s="33"/>
      <c r="D75" s="33"/>
    </row>
    <row r="76" spans="1:4" ht="20.25" x14ac:dyDescent="0.25">
      <c r="A76" s="100"/>
      <c r="B76" s="22"/>
      <c r="C76" s="33"/>
      <c r="D76" s="33"/>
    </row>
    <row r="77" spans="1:4" ht="20.25" x14ac:dyDescent="0.25">
      <c r="A77" s="100"/>
      <c r="B77" s="22"/>
      <c r="C77" s="33"/>
      <c r="D77" s="33"/>
    </row>
    <row r="78" spans="1:4" ht="20.25" x14ac:dyDescent="0.25">
      <c r="A78" s="100"/>
      <c r="B78" s="22"/>
      <c r="C78" s="33"/>
      <c r="D78" s="33"/>
    </row>
    <row r="79" spans="1:4" ht="20.25" x14ac:dyDescent="0.25">
      <c r="A79" s="100"/>
      <c r="B79" s="22"/>
      <c r="C79" s="33"/>
      <c r="D79" s="33"/>
    </row>
    <row r="80" spans="1:4" ht="20.25" x14ac:dyDescent="0.25">
      <c r="A80" s="100"/>
      <c r="B80" s="22"/>
      <c r="C80" s="33"/>
      <c r="D80" s="33"/>
    </row>
    <row r="81" spans="1:4" ht="20.25" x14ac:dyDescent="0.25">
      <c r="A81" s="100"/>
      <c r="B81" s="22"/>
      <c r="C81" s="33"/>
      <c r="D81" s="33"/>
    </row>
    <row r="82" spans="1:4" ht="20.25" x14ac:dyDescent="0.25">
      <c r="A82" s="100"/>
      <c r="B82" s="22"/>
      <c r="C82" s="33"/>
      <c r="D82" s="33"/>
    </row>
    <row r="83" spans="1:4" ht="20.25" x14ac:dyDescent="0.25">
      <c r="A83" s="100"/>
      <c r="B83" s="22"/>
      <c r="C83" s="33"/>
      <c r="D83" s="33"/>
    </row>
    <row r="84" spans="1:4" ht="20.25" x14ac:dyDescent="0.25">
      <c r="A84" s="100"/>
      <c r="B84" s="22"/>
      <c r="C84" s="33"/>
      <c r="D84" s="33"/>
    </row>
    <row r="85" spans="1:4" ht="20.25" x14ac:dyDescent="0.25">
      <c r="A85" s="100"/>
      <c r="B85" s="22"/>
      <c r="C85" s="33"/>
      <c r="D85" s="33"/>
    </row>
    <row r="86" spans="1:4" ht="20.25" x14ac:dyDescent="0.25">
      <c r="A86" s="100"/>
      <c r="B86" s="22"/>
      <c r="C86" s="33"/>
      <c r="D86" s="33"/>
    </row>
    <row r="87" spans="1:4" ht="20.25" x14ac:dyDescent="0.25">
      <c r="A87" s="100"/>
      <c r="B87" s="22"/>
      <c r="C87" s="33"/>
      <c r="D87" s="33"/>
    </row>
    <row r="88" spans="1:4" ht="20.25" x14ac:dyDescent="0.25">
      <c r="A88" s="100"/>
      <c r="B88" s="22"/>
      <c r="C88" s="33"/>
      <c r="D88" s="33"/>
    </row>
    <row r="89" spans="1:4" ht="20.25" x14ac:dyDescent="0.25">
      <c r="A89" s="100"/>
      <c r="B89" s="22"/>
      <c r="C89" s="33"/>
      <c r="D89" s="33"/>
    </row>
    <row r="90" spans="1:4" ht="20.25" x14ac:dyDescent="0.25">
      <c r="A90" s="100"/>
      <c r="B90" s="22"/>
      <c r="C90" s="33"/>
      <c r="D90" s="33"/>
    </row>
    <row r="91" spans="1:4" ht="20.25" x14ac:dyDescent="0.25">
      <c r="A91" s="100"/>
      <c r="B91" s="22"/>
      <c r="C91" s="33"/>
      <c r="D91" s="33"/>
    </row>
    <row r="92" spans="1:4" ht="20.25" x14ac:dyDescent="0.25">
      <c r="A92" s="100"/>
      <c r="B92" s="22"/>
      <c r="C92" s="33"/>
      <c r="D92" s="33"/>
    </row>
    <row r="93" spans="1:4" ht="20.25" x14ac:dyDescent="0.25">
      <c r="A93" s="100"/>
      <c r="B93" s="22"/>
      <c r="C93" s="33"/>
      <c r="D93" s="33"/>
    </row>
    <row r="94" spans="1:4" ht="20.25" x14ac:dyDescent="0.25">
      <c r="A94" s="100"/>
      <c r="B94" s="22"/>
      <c r="C94" s="33"/>
      <c r="D94" s="33"/>
    </row>
    <row r="95" spans="1:4" ht="20.25" x14ac:dyDescent="0.25">
      <c r="A95" s="100"/>
      <c r="B95" s="22"/>
      <c r="C95" s="33"/>
      <c r="D95" s="33"/>
    </row>
    <row r="96" spans="1:4" ht="20.25" x14ac:dyDescent="0.25">
      <c r="A96" s="100"/>
      <c r="B96" s="22"/>
      <c r="C96" s="33"/>
      <c r="D96" s="33"/>
    </row>
    <row r="97" spans="1:4" ht="20.25" x14ac:dyDescent="0.25">
      <c r="A97" s="100"/>
      <c r="B97" s="22"/>
      <c r="C97" s="33"/>
      <c r="D97" s="33"/>
    </row>
    <row r="98" spans="1:4" ht="20.25" x14ac:dyDescent="0.25">
      <c r="A98" s="100"/>
      <c r="B98" s="22"/>
      <c r="C98" s="33"/>
      <c r="D98" s="33"/>
    </row>
    <row r="99" spans="1:4" ht="20.25" x14ac:dyDescent="0.25">
      <c r="A99" s="100"/>
      <c r="B99" s="22"/>
      <c r="C99" s="33"/>
      <c r="D99" s="33"/>
    </row>
    <row r="100" spans="1:4" ht="20.25" x14ac:dyDescent="0.25">
      <c r="A100" s="100"/>
      <c r="B100" s="22"/>
      <c r="C100" s="33"/>
      <c r="D100" s="33"/>
    </row>
    <row r="101" spans="1:4" ht="20.25" x14ac:dyDescent="0.25">
      <c r="A101" s="100"/>
      <c r="B101" s="22"/>
      <c r="C101" s="33"/>
      <c r="D101" s="33"/>
    </row>
    <row r="102" spans="1:4" ht="20.25" x14ac:dyDescent="0.25">
      <c r="A102" s="100"/>
      <c r="B102" s="22"/>
      <c r="C102" s="33"/>
      <c r="D102" s="33"/>
    </row>
    <row r="103" spans="1:4" ht="20.25" x14ac:dyDescent="0.25">
      <c r="A103" s="100"/>
      <c r="B103" s="22"/>
      <c r="C103" s="33"/>
      <c r="D103" s="33"/>
    </row>
    <row r="104" spans="1:4" ht="20.25" x14ac:dyDescent="0.25">
      <c r="A104" s="100"/>
      <c r="B104" s="22"/>
      <c r="C104" s="33"/>
      <c r="D104" s="33"/>
    </row>
    <row r="105" spans="1:4" ht="20.25" x14ac:dyDescent="0.25">
      <c r="A105" s="100"/>
      <c r="B105" s="22"/>
      <c r="C105" s="33"/>
      <c r="D105" s="33"/>
    </row>
    <row r="106" spans="1:4" ht="20.25" x14ac:dyDescent="0.25">
      <c r="A106" s="100"/>
      <c r="B106" s="22"/>
      <c r="C106" s="33"/>
      <c r="D106" s="33"/>
    </row>
    <row r="107" spans="1:4" ht="20.25" x14ac:dyDescent="0.25">
      <c r="A107" s="100"/>
      <c r="B107" s="22"/>
      <c r="C107" s="33"/>
      <c r="D107" s="33"/>
    </row>
    <row r="108" spans="1:4" ht="20.25" x14ac:dyDescent="0.25">
      <c r="A108" s="100"/>
      <c r="B108" s="22"/>
      <c r="C108" s="33"/>
      <c r="D108" s="33"/>
    </row>
    <row r="109" spans="1:4" ht="20.25" x14ac:dyDescent="0.25">
      <c r="A109" s="100"/>
      <c r="B109" s="22"/>
      <c r="C109" s="33"/>
      <c r="D109" s="33"/>
    </row>
    <row r="110" spans="1:4" ht="20.25" x14ac:dyDescent="0.25">
      <c r="A110" s="100"/>
      <c r="B110" s="22"/>
      <c r="C110" s="33"/>
      <c r="D110" s="33"/>
    </row>
    <row r="111" spans="1:4" ht="20.25" x14ac:dyDescent="0.25">
      <c r="A111" s="100"/>
      <c r="B111" s="22"/>
      <c r="C111" s="33"/>
      <c r="D111" s="33"/>
    </row>
    <row r="112" spans="1:4" ht="20.25" x14ac:dyDescent="0.25">
      <c r="A112" s="100"/>
      <c r="B112" s="22"/>
      <c r="C112" s="33"/>
      <c r="D112" s="33"/>
    </row>
    <row r="113" spans="1:4" ht="20.25" x14ac:dyDescent="0.25">
      <c r="A113" s="100"/>
      <c r="B113" s="22"/>
      <c r="C113" s="33"/>
      <c r="D113" s="33"/>
    </row>
    <row r="114" spans="1:4" ht="20.25" x14ac:dyDescent="0.25">
      <c r="A114" s="100"/>
      <c r="B114" s="22"/>
      <c r="C114" s="33"/>
      <c r="D114" s="33"/>
    </row>
    <row r="115" spans="1:4" ht="20.25" x14ac:dyDescent="0.25">
      <c r="A115" s="100"/>
      <c r="B115" s="22"/>
      <c r="C115" s="33"/>
      <c r="D115" s="33"/>
    </row>
    <row r="116" spans="1:4" ht="20.25" x14ac:dyDescent="0.25">
      <c r="A116" s="100"/>
      <c r="B116" s="22"/>
      <c r="C116" s="33"/>
      <c r="D116" s="33"/>
    </row>
    <row r="117" spans="1:4" ht="20.25" x14ac:dyDescent="0.25">
      <c r="A117" s="100"/>
      <c r="B117" s="22"/>
      <c r="C117" s="33"/>
      <c r="D117" s="33"/>
    </row>
    <row r="118" spans="1:4" ht="20.25" x14ac:dyDescent="0.25">
      <c r="A118" s="100"/>
      <c r="B118" s="22"/>
      <c r="C118" s="33"/>
      <c r="D118" s="33"/>
    </row>
    <row r="119" spans="1:4" ht="20.25" x14ac:dyDescent="0.25">
      <c r="A119" s="100"/>
      <c r="B119" s="22"/>
      <c r="C119" s="33"/>
      <c r="D119" s="33"/>
    </row>
    <row r="120" spans="1:4" ht="20.25" x14ac:dyDescent="0.25">
      <c r="A120" s="100"/>
      <c r="B120" s="22"/>
      <c r="C120" s="33"/>
      <c r="D120" s="33"/>
    </row>
    <row r="121" spans="1:4" ht="20.25" x14ac:dyDescent="0.25">
      <c r="A121" s="100"/>
      <c r="B121" s="22"/>
      <c r="C121" s="33"/>
      <c r="D121" s="33"/>
    </row>
    <row r="122" spans="1:4" ht="20.25" x14ac:dyDescent="0.25">
      <c r="A122" s="100"/>
      <c r="B122" s="22"/>
      <c r="C122" s="33"/>
      <c r="D122" s="33"/>
    </row>
    <row r="123" spans="1:4" ht="20.25" x14ac:dyDescent="0.25">
      <c r="A123" s="100"/>
      <c r="B123" s="22"/>
      <c r="C123" s="33"/>
      <c r="D123" s="33"/>
    </row>
    <row r="124" spans="1:4" ht="20.25" x14ac:dyDescent="0.25">
      <c r="A124" s="100"/>
      <c r="B124" s="22"/>
      <c r="C124" s="33"/>
      <c r="D124" s="33"/>
    </row>
    <row r="125" spans="1:4" ht="20.25" x14ac:dyDescent="0.25">
      <c r="A125" s="100"/>
      <c r="B125" s="22"/>
      <c r="C125" s="33"/>
      <c r="D125" s="33"/>
    </row>
    <row r="126" spans="1:4" ht="20.25" x14ac:dyDescent="0.25">
      <c r="A126" s="100"/>
      <c r="B126" s="22"/>
      <c r="C126" s="33"/>
      <c r="D126" s="33"/>
    </row>
    <row r="127" spans="1:4" ht="20.25" x14ac:dyDescent="0.25">
      <c r="A127" s="100"/>
      <c r="B127" s="22"/>
      <c r="C127" s="33"/>
      <c r="D127" s="33"/>
    </row>
    <row r="128" spans="1:4" ht="20.25" x14ac:dyDescent="0.25">
      <c r="A128" s="100"/>
      <c r="B128" s="22"/>
      <c r="C128" s="33"/>
      <c r="D128" s="33"/>
    </row>
    <row r="129" spans="1:4" ht="20.25" x14ac:dyDescent="0.25">
      <c r="A129" s="100"/>
      <c r="B129" s="22"/>
      <c r="C129" s="33"/>
      <c r="D129" s="33"/>
    </row>
    <row r="130" spans="1:4" ht="20.25" x14ac:dyDescent="0.25">
      <c r="A130" s="100"/>
      <c r="B130" s="22"/>
      <c r="C130" s="33"/>
      <c r="D130" s="33"/>
    </row>
    <row r="131" spans="1:4" ht="20.25" x14ac:dyDescent="0.25">
      <c r="A131" s="100"/>
      <c r="B131" s="22"/>
      <c r="C131" s="33"/>
      <c r="D131" s="33"/>
    </row>
    <row r="132" spans="1:4" ht="20.25" x14ac:dyDescent="0.25">
      <c r="A132" s="100"/>
      <c r="B132" s="22"/>
      <c r="C132" s="33"/>
      <c r="D132" s="33"/>
    </row>
    <row r="133" spans="1:4" ht="20.25" x14ac:dyDescent="0.25">
      <c r="A133" s="100"/>
      <c r="B133" s="22"/>
      <c r="C133" s="33"/>
      <c r="D133" s="33"/>
    </row>
    <row r="134" spans="1:4" ht="20.25" x14ac:dyDescent="0.25">
      <c r="A134" s="100"/>
      <c r="B134" s="22"/>
      <c r="C134" s="33"/>
      <c r="D134" s="33"/>
    </row>
    <row r="135" spans="1:4" ht="20.25" x14ac:dyDescent="0.25">
      <c r="A135" s="100"/>
      <c r="B135" s="22"/>
      <c r="C135" s="33"/>
      <c r="D135" s="33"/>
    </row>
    <row r="136" spans="1:4" ht="20.25" x14ac:dyDescent="0.25">
      <c r="A136" s="100"/>
      <c r="B136" s="22"/>
      <c r="C136" s="33"/>
      <c r="D136" s="33"/>
    </row>
    <row r="137" spans="1:4" ht="20.25" x14ac:dyDescent="0.25">
      <c r="A137" s="100"/>
      <c r="B137" s="22"/>
      <c r="C137" s="33"/>
      <c r="D137" s="33"/>
    </row>
    <row r="138" spans="1:4" ht="20.25" x14ac:dyDescent="0.25">
      <c r="A138" s="100"/>
      <c r="B138" s="22"/>
      <c r="C138" s="33"/>
      <c r="D138" s="33"/>
    </row>
    <row r="139" spans="1:4" ht="20.25" x14ac:dyDescent="0.25">
      <c r="A139" s="100"/>
      <c r="B139" s="22"/>
      <c r="C139" s="33"/>
      <c r="D139" s="33"/>
    </row>
    <row r="140" spans="1:4" ht="20.25" x14ac:dyDescent="0.25">
      <c r="A140" s="100"/>
      <c r="B140" s="22"/>
      <c r="C140" s="33"/>
      <c r="D140" s="33"/>
    </row>
    <row r="141" spans="1:4" ht="20.25" x14ac:dyDescent="0.25">
      <c r="A141" s="100"/>
      <c r="B141" s="22"/>
      <c r="C141" s="33"/>
      <c r="D141" s="33"/>
    </row>
    <row r="142" spans="1:4" ht="20.25" x14ac:dyDescent="0.25">
      <c r="A142" s="100"/>
      <c r="B142" s="22"/>
      <c r="C142" s="33"/>
      <c r="D142" s="33"/>
    </row>
    <row r="143" spans="1:4" ht="20.25" x14ac:dyDescent="0.25">
      <c r="A143" s="100"/>
      <c r="B143" s="22"/>
      <c r="C143" s="33"/>
      <c r="D143" s="33"/>
    </row>
    <row r="144" spans="1:4" ht="20.25" x14ac:dyDescent="0.25">
      <c r="A144" s="100"/>
      <c r="B144" s="22"/>
      <c r="C144" s="33"/>
      <c r="D144" s="33"/>
    </row>
    <row r="145" spans="1:4" ht="20.25" x14ac:dyDescent="0.25">
      <c r="A145" s="100"/>
      <c r="B145" s="22"/>
      <c r="C145" s="33"/>
      <c r="D145" s="33"/>
    </row>
    <row r="146" spans="1:4" ht="20.25" x14ac:dyDescent="0.25">
      <c r="A146" s="100"/>
      <c r="B146" s="22"/>
      <c r="C146" s="33"/>
      <c r="D146" s="33"/>
    </row>
    <row r="147" spans="1:4" ht="20.25" x14ac:dyDescent="0.25">
      <c r="A147" s="100"/>
      <c r="B147" s="22"/>
      <c r="C147" s="33"/>
      <c r="D147" s="33"/>
    </row>
    <row r="148" spans="1:4" ht="20.25" x14ac:dyDescent="0.25">
      <c r="A148" s="100"/>
      <c r="B148" s="22"/>
      <c r="C148" s="33"/>
      <c r="D148" s="33"/>
    </row>
    <row r="149" spans="1:4" ht="20.25" x14ac:dyDescent="0.25">
      <c r="A149" s="100"/>
      <c r="B149" s="22"/>
      <c r="C149" s="33"/>
      <c r="D149" s="33"/>
    </row>
    <row r="150" spans="1:4" ht="20.25" x14ac:dyDescent="0.25">
      <c r="A150" s="100"/>
      <c r="B150" s="22"/>
      <c r="C150" s="33"/>
      <c r="D150" s="33"/>
    </row>
    <row r="151" spans="1:4" ht="20.25" x14ac:dyDescent="0.25">
      <c r="A151" s="100"/>
      <c r="B151" s="22"/>
      <c r="C151" s="33"/>
      <c r="D151" s="33"/>
    </row>
    <row r="152" spans="1:4" ht="20.25" x14ac:dyDescent="0.25">
      <c r="A152" s="100"/>
      <c r="B152" s="22"/>
      <c r="C152" s="33"/>
      <c r="D152" s="33"/>
    </row>
    <row r="153" spans="1:4" ht="20.25" x14ac:dyDescent="0.25">
      <c r="A153" s="100"/>
      <c r="B153" s="22"/>
      <c r="C153" s="33"/>
      <c r="D153" s="33"/>
    </row>
    <row r="154" spans="1:4" ht="20.25" x14ac:dyDescent="0.25">
      <c r="A154" s="100"/>
      <c r="B154" s="22"/>
      <c r="C154" s="33"/>
      <c r="D154" s="33"/>
    </row>
    <row r="155" spans="1:4" ht="20.25" x14ac:dyDescent="0.25">
      <c r="A155" s="100"/>
      <c r="B155" s="22"/>
      <c r="C155" s="33"/>
      <c r="D155" s="33"/>
    </row>
    <row r="156" spans="1:4" ht="20.25" x14ac:dyDescent="0.25">
      <c r="A156" s="100"/>
      <c r="B156" s="22"/>
      <c r="C156" s="33"/>
      <c r="D156" s="33"/>
    </row>
    <row r="157" spans="1:4" ht="20.25" x14ac:dyDescent="0.25">
      <c r="A157" s="100"/>
      <c r="B157" s="22"/>
      <c r="C157" s="33"/>
      <c r="D157" s="33"/>
    </row>
    <row r="158" spans="1:4" ht="20.25" x14ac:dyDescent="0.25">
      <c r="A158" s="100"/>
      <c r="B158" s="22"/>
      <c r="C158" s="33"/>
      <c r="D158" s="33"/>
    </row>
    <row r="159" spans="1:4" ht="20.25" x14ac:dyDescent="0.25">
      <c r="A159" s="100"/>
      <c r="B159" s="22"/>
      <c r="C159" s="33"/>
      <c r="D159" s="33"/>
    </row>
    <row r="160" spans="1:4" ht="20.25" x14ac:dyDescent="0.25">
      <c r="A160" s="100"/>
      <c r="B160" s="22"/>
      <c r="C160" s="33"/>
      <c r="D160" s="33"/>
    </row>
    <row r="161" spans="1:4" ht="20.25" x14ac:dyDescent="0.25">
      <c r="A161" s="100"/>
      <c r="B161" s="22"/>
      <c r="C161" s="33"/>
      <c r="D161" s="33"/>
    </row>
    <row r="162" spans="1:4" ht="20.25" x14ac:dyDescent="0.25">
      <c r="A162" s="100"/>
      <c r="B162" s="22"/>
      <c r="C162" s="33"/>
      <c r="D162" s="33"/>
    </row>
    <row r="163" spans="1:4" ht="20.25" x14ac:dyDescent="0.25">
      <c r="A163" s="100"/>
      <c r="B163" s="22"/>
      <c r="C163" s="33"/>
      <c r="D163" s="33"/>
    </row>
    <row r="164" spans="1:4" ht="20.25" x14ac:dyDescent="0.25">
      <c r="A164" s="100"/>
      <c r="B164" s="22"/>
      <c r="C164" s="33"/>
      <c r="D164" s="33"/>
    </row>
    <row r="165" spans="1:4" ht="20.25" x14ac:dyDescent="0.25">
      <c r="A165" s="100"/>
      <c r="B165" s="22"/>
      <c r="C165" s="33"/>
      <c r="D165" s="33"/>
    </row>
    <row r="166" spans="1:4" ht="20.25" x14ac:dyDescent="0.25">
      <c r="A166" s="100"/>
      <c r="B166" s="22"/>
      <c r="C166" s="33"/>
      <c r="D166" s="33"/>
    </row>
    <row r="167" spans="1:4" ht="20.25" x14ac:dyDescent="0.25">
      <c r="A167" s="100"/>
      <c r="B167" s="22"/>
      <c r="C167" s="33"/>
      <c r="D167" s="33"/>
    </row>
    <row r="168" spans="1:4" ht="20.25" x14ac:dyDescent="0.25">
      <c r="A168" s="100"/>
      <c r="B168" s="22"/>
      <c r="C168" s="33"/>
      <c r="D168" s="33"/>
    </row>
    <row r="169" spans="1:4" ht="20.25" x14ac:dyDescent="0.25">
      <c r="A169" s="100"/>
      <c r="B169" s="22"/>
      <c r="C169" s="33"/>
      <c r="D169" s="33"/>
    </row>
    <row r="170" spans="1:4" ht="20.25" x14ac:dyDescent="0.25">
      <c r="A170" s="100"/>
      <c r="B170" s="22"/>
      <c r="C170" s="33"/>
      <c r="D170" s="33"/>
    </row>
    <row r="171" spans="1:4" ht="20.25" x14ac:dyDescent="0.25">
      <c r="A171" s="100"/>
      <c r="B171" s="22"/>
      <c r="C171" s="33"/>
      <c r="D171" s="33"/>
    </row>
    <row r="172" spans="1:4" ht="20.25" x14ac:dyDescent="0.25">
      <c r="A172" s="100"/>
      <c r="B172" s="22"/>
      <c r="C172" s="33"/>
      <c r="D172" s="33"/>
    </row>
    <row r="173" spans="1:4" ht="20.25" x14ac:dyDescent="0.25">
      <c r="A173" s="100"/>
      <c r="B173" s="22"/>
      <c r="C173" s="33"/>
      <c r="D173" s="33"/>
    </row>
    <row r="174" spans="1:4" ht="20.25" x14ac:dyDescent="0.25">
      <c r="A174" s="100"/>
      <c r="B174" s="22"/>
      <c r="C174" s="33"/>
      <c r="D174" s="33"/>
    </row>
    <row r="175" spans="1:4" ht="20.25" x14ac:dyDescent="0.25">
      <c r="A175" s="100"/>
      <c r="B175" s="22"/>
      <c r="C175" s="33"/>
      <c r="D175" s="33"/>
    </row>
    <row r="176" spans="1:4" ht="20.25" x14ac:dyDescent="0.25">
      <c r="A176" s="100"/>
      <c r="B176" s="22"/>
      <c r="C176" s="33"/>
      <c r="D176" s="33"/>
    </row>
    <row r="177" spans="1:4" ht="20.25" x14ac:dyDescent="0.25">
      <c r="A177" s="100"/>
      <c r="B177" s="22"/>
      <c r="C177" s="33"/>
      <c r="D177" s="33"/>
    </row>
    <row r="178" spans="1:4" ht="20.25" x14ac:dyDescent="0.25">
      <c r="A178" s="100"/>
      <c r="B178" s="22"/>
      <c r="C178" s="33"/>
      <c r="D178" s="33"/>
    </row>
    <row r="179" spans="1:4" ht="20.25" x14ac:dyDescent="0.25">
      <c r="A179" s="100"/>
      <c r="B179" s="22"/>
      <c r="C179" s="33"/>
      <c r="D179" s="33"/>
    </row>
    <row r="180" spans="1:4" ht="20.25" x14ac:dyDescent="0.25">
      <c r="A180" s="100"/>
      <c r="B180" s="22"/>
      <c r="C180" s="33"/>
      <c r="D180" s="33"/>
    </row>
    <row r="181" spans="1:4" ht="20.25" x14ac:dyDescent="0.25">
      <c r="A181" s="100"/>
      <c r="B181" s="22"/>
      <c r="C181" s="33"/>
      <c r="D181" s="33"/>
    </row>
    <row r="182" spans="1:4" ht="20.25" x14ac:dyDescent="0.25">
      <c r="A182" s="100"/>
      <c r="B182" s="22"/>
      <c r="C182" s="33"/>
      <c r="D182" s="33"/>
    </row>
    <row r="183" spans="1:4" ht="20.25" x14ac:dyDescent="0.25">
      <c r="A183" s="100"/>
      <c r="B183" s="22"/>
      <c r="C183" s="33"/>
      <c r="D183" s="33"/>
    </row>
    <row r="184" spans="1:4" ht="20.25" x14ac:dyDescent="0.25">
      <c r="A184" s="100"/>
      <c r="B184" s="22"/>
      <c r="C184" s="33"/>
      <c r="D184" s="33"/>
    </row>
    <row r="185" spans="1:4" ht="20.25" x14ac:dyDescent="0.25">
      <c r="A185" s="100"/>
      <c r="B185" s="22"/>
      <c r="C185" s="33"/>
      <c r="D185" s="33"/>
    </row>
    <row r="186" spans="1:4" ht="20.25" x14ac:dyDescent="0.25">
      <c r="A186" s="100"/>
      <c r="B186" s="22"/>
      <c r="C186" s="33"/>
      <c r="D186" s="33"/>
    </row>
    <row r="187" spans="1:4" ht="20.25" x14ac:dyDescent="0.25">
      <c r="A187" s="100"/>
      <c r="B187" s="22"/>
      <c r="C187" s="33"/>
      <c r="D187" s="33"/>
    </row>
    <row r="188" spans="1:4" ht="20.25" x14ac:dyDescent="0.25">
      <c r="A188" s="100"/>
      <c r="B188" s="22"/>
      <c r="C188" s="33"/>
      <c r="D188" s="33"/>
    </row>
    <row r="189" spans="1:4" ht="20.25" x14ac:dyDescent="0.25">
      <c r="A189" s="100"/>
      <c r="B189" s="22"/>
      <c r="C189" s="33"/>
      <c r="D189" s="33"/>
    </row>
    <row r="190" spans="1:4" ht="20.25" x14ac:dyDescent="0.25">
      <c r="A190" s="100"/>
      <c r="B190" s="22"/>
      <c r="C190" s="33"/>
      <c r="D190" s="33"/>
    </row>
    <row r="191" spans="1:4" ht="20.25" x14ac:dyDescent="0.25">
      <c r="A191" s="100"/>
      <c r="B191" s="22"/>
      <c r="C191" s="33"/>
      <c r="D191" s="33"/>
    </row>
    <row r="192" spans="1:4" ht="20.25" x14ac:dyDescent="0.25">
      <c r="A192" s="100"/>
      <c r="B192" s="22"/>
      <c r="C192" s="33"/>
      <c r="D192" s="33"/>
    </row>
    <row r="193" spans="1:4" ht="20.25" x14ac:dyDescent="0.25">
      <c r="A193" s="100"/>
      <c r="B193" s="22"/>
      <c r="C193" s="33"/>
      <c r="D193" s="33"/>
    </row>
    <row r="194" spans="1:4" ht="20.25" x14ac:dyDescent="0.25">
      <c r="A194" s="100"/>
      <c r="B194" s="22"/>
      <c r="C194" s="33"/>
      <c r="D194" s="33"/>
    </row>
    <row r="195" spans="1:4" ht="20.25" x14ac:dyDescent="0.25">
      <c r="A195" s="100"/>
      <c r="B195" s="22"/>
      <c r="C195" s="33"/>
      <c r="D195" s="33"/>
    </row>
    <row r="196" spans="1:4" ht="20.25" x14ac:dyDescent="0.25">
      <c r="A196" s="100"/>
      <c r="B196" s="22"/>
      <c r="C196" s="33"/>
      <c r="D196" s="33"/>
    </row>
    <row r="197" spans="1:4" ht="20.25" x14ac:dyDescent="0.25">
      <c r="A197" s="100"/>
      <c r="B197" s="22"/>
      <c r="C197" s="33"/>
      <c r="D197" s="33"/>
    </row>
    <row r="198" spans="1:4" ht="20.25" x14ac:dyDescent="0.25">
      <c r="A198" s="100"/>
      <c r="B198" s="22"/>
      <c r="C198" s="33"/>
      <c r="D198" s="33"/>
    </row>
    <row r="199" spans="1:4" ht="20.25" x14ac:dyDescent="0.25">
      <c r="A199" s="100"/>
      <c r="B199" s="22"/>
      <c r="C199" s="33"/>
      <c r="D199" s="33"/>
    </row>
    <row r="200" spans="1:4" ht="20.25" x14ac:dyDescent="0.25">
      <c r="A200" s="100"/>
      <c r="B200" s="22"/>
      <c r="C200" s="33"/>
      <c r="D200" s="33"/>
    </row>
    <row r="201" spans="1:4" ht="20.25" x14ac:dyDescent="0.25">
      <c r="A201" s="100"/>
      <c r="B201" s="22"/>
      <c r="C201" s="33"/>
      <c r="D201" s="33"/>
    </row>
    <row r="202" spans="1:4" ht="20.25" x14ac:dyDescent="0.25">
      <c r="A202" s="100"/>
      <c r="B202" s="22"/>
      <c r="C202" s="33"/>
      <c r="D202" s="33"/>
    </row>
    <row r="203" spans="1:4" ht="20.25" x14ac:dyDescent="0.25">
      <c r="A203" s="100"/>
      <c r="B203" s="22"/>
      <c r="C203" s="33"/>
      <c r="D203" s="33"/>
    </row>
    <row r="204" spans="1:4" ht="20.25" x14ac:dyDescent="0.25">
      <c r="A204" s="100"/>
      <c r="B204" s="22"/>
      <c r="C204" s="33"/>
      <c r="D204" s="33"/>
    </row>
    <row r="205" spans="1:4" ht="20.25" x14ac:dyDescent="0.25">
      <c r="A205" s="100"/>
      <c r="B205" s="22"/>
      <c r="C205" s="33"/>
      <c r="D205" s="33"/>
    </row>
    <row r="206" spans="1:4" ht="20.25" x14ac:dyDescent="0.25">
      <c r="A206" s="100"/>
      <c r="B206" s="22"/>
      <c r="C206" s="33"/>
      <c r="D206" s="33"/>
    </row>
    <row r="207" spans="1:4" ht="20.25" x14ac:dyDescent="0.25">
      <c r="A207" s="100"/>
      <c r="B207" s="22"/>
      <c r="C207" s="33"/>
      <c r="D207" s="33"/>
    </row>
    <row r="208" spans="1:4" x14ac:dyDescent="0.25">
      <c r="A208" s="82"/>
      <c r="B208" s="22"/>
      <c r="C208" s="22"/>
      <c r="D208" s="22"/>
    </row>
    <row r="209" spans="1:8" ht="20.25" x14ac:dyDescent="0.25">
      <c r="A209" s="82"/>
      <c r="B209" s="29" t="s">
        <v>88</v>
      </c>
      <c r="C209" s="29" t="s">
        <v>145</v>
      </c>
      <c r="D209" s="32" t="s">
        <v>88</v>
      </c>
      <c r="E209" s="32" t="s">
        <v>145</v>
      </c>
    </row>
    <row r="210" spans="1:8" ht="21" x14ac:dyDescent="0.35">
      <c r="A210" s="82"/>
      <c r="B210" s="30" t="s">
        <v>90</v>
      </c>
      <c r="C210" s="30"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2"/>
      <c r="B211" s="30" t="s">
        <v>90</v>
      </c>
      <c r="C211" s="30" t="s">
        <v>93</v>
      </c>
      <c r="E211" t="s">
        <v>58</v>
      </c>
      <c r="F211" t="str">
        <f t="shared" ref="F211:F221" si="0">IF(NOT(ISBLANK(D211)),D211,IF(NOT(ISBLANK(E211)),"     "&amp;E211,FALSE))</f>
        <v xml:space="preserve">     Afectación menor a 10 SMLMV .</v>
      </c>
    </row>
    <row r="212" spans="1:8" ht="21" x14ac:dyDescent="0.35">
      <c r="A212" s="82"/>
      <c r="B212" s="30" t="s">
        <v>90</v>
      </c>
      <c r="C212" s="30" t="s">
        <v>94</v>
      </c>
      <c r="E212" t="s">
        <v>93</v>
      </c>
      <c r="F212" t="str">
        <f t="shared" si="0"/>
        <v xml:space="preserve">     Entre 10 y 50 SMLMV </v>
      </c>
    </row>
    <row r="213" spans="1:8" ht="21" x14ac:dyDescent="0.35">
      <c r="A213" s="82"/>
      <c r="B213" s="30" t="s">
        <v>90</v>
      </c>
      <c r="C213" s="30" t="s">
        <v>95</v>
      </c>
      <c r="E213" t="s">
        <v>94</v>
      </c>
      <c r="F213" t="str">
        <f t="shared" si="0"/>
        <v xml:space="preserve">     Entre 50 y 100 SMLMV </v>
      </c>
    </row>
    <row r="214" spans="1:8" ht="21" x14ac:dyDescent="0.35">
      <c r="A214" s="82"/>
      <c r="B214" s="30" t="s">
        <v>90</v>
      </c>
      <c r="C214" s="30" t="s">
        <v>96</v>
      </c>
      <c r="E214" t="s">
        <v>95</v>
      </c>
      <c r="F214" t="str">
        <f t="shared" si="0"/>
        <v xml:space="preserve">     Entre 100 y 500 SMLMV </v>
      </c>
    </row>
    <row r="215" spans="1:8" ht="21" x14ac:dyDescent="0.35">
      <c r="A215" s="82"/>
      <c r="B215" s="30" t="s">
        <v>57</v>
      </c>
      <c r="C215" s="30" t="s">
        <v>97</v>
      </c>
      <c r="E215" t="s">
        <v>96</v>
      </c>
      <c r="F215" t="str">
        <f t="shared" si="0"/>
        <v xml:space="preserve">     Mayor a 500 SMLMV </v>
      </c>
    </row>
    <row r="216" spans="1:8" ht="21" x14ac:dyDescent="0.35">
      <c r="A216" s="82"/>
      <c r="B216" s="30" t="s">
        <v>57</v>
      </c>
      <c r="C216" s="30" t="s">
        <v>98</v>
      </c>
      <c r="D216" t="s">
        <v>57</v>
      </c>
      <c r="F216" t="str">
        <f t="shared" si="0"/>
        <v>Pérdida Reputacional</v>
      </c>
    </row>
    <row r="217" spans="1:8" ht="21" x14ac:dyDescent="0.35">
      <c r="A217" s="82"/>
      <c r="B217" s="30" t="s">
        <v>57</v>
      </c>
      <c r="C217" s="30" t="s">
        <v>100</v>
      </c>
      <c r="E217" t="s">
        <v>97</v>
      </c>
      <c r="F217" t="str">
        <f t="shared" si="0"/>
        <v xml:space="preserve">     El riesgo afecta la imagen de alguna área de la organización</v>
      </c>
    </row>
    <row r="218" spans="1:8" ht="21" x14ac:dyDescent="0.35">
      <c r="A218" s="82"/>
      <c r="B218" s="30" t="s">
        <v>57</v>
      </c>
      <c r="C218" s="30" t="s">
        <v>99</v>
      </c>
      <c r="E218" t="s">
        <v>98</v>
      </c>
      <c r="F218" t="str">
        <f t="shared" si="0"/>
        <v xml:space="preserve">     El riesgo afecta la imagen de la entidad internamente, de conocimiento general, nivel interno, de junta dircetiva y accionistas y/o de provedores</v>
      </c>
    </row>
    <row r="219" spans="1:8" ht="21" x14ac:dyDescent="0.35">
      <c r="A219" s="82"/>
      <c r="B219" s="30" t="s">
        <v>57</v>
      </c>
      <c r="C219" s="30" t="s">
        <v>118</v>
      </c>
      <c r="E219" t="s">
        <v>100</v>
      </c>
      <c r="F219" t="str">
        <f t="shared" si="0"/>
        <v xml:space="preserve">     El riesgo afecta la imagen de la entidad con algunos usuarios de relevancia frente al logro de los objetivos</v>
      </c>
    </row>
    <row r="220" spans="1:8" x14ac:dyDescent="0.25">
      <c r="A220" s="82"/>
      <c r="B220" s="31"/>
      <c r="C220" s="31"/>
      <c r="E220" t="s">
        <v>99</v>
      </c>
      <c r="F220" t="str">
        <f t="shared" si="0"/>
        <v xml:space="preserve">     El riesgo afecta la imagen de de la entidad con efecto publicitario sostenido a nivel de sector administrativo, nivel departamental o municipal</v>
      </c>
    </row>
    <row r="221" spans="1:8" x14ac:dyDescent="0.25">
      <c r="A221" s="82"/>
      <c r="B221" s="31" t="e" cm="1">
        <f t="array" aca="1" ref="B221:B223" ca="1">_xlfn.UNIQUE(Tabla1[[#All],[Criterios]])</f>
        <v>#NAME?</v>
      </c>
      <c r="C221" s="31"/>
      <c r="E221" t="s">
        <v>118</v>
      </c>
      <c r="F221" t="str">
        <f t="shared" si="0"/>
        <v xml:space="preserve">     El riesgo afecta la imagen de la entidad a nivel nacional, con efecto publicitarios sostenible a nivel país</v>
      </c>
    </row>
    <row r="222" spans="1:8" x14ac:dyDescent="0.25">
      <c r="A222" s="82"/>
      <c r="B222" s="31" t="e">
        <f ca="1"/>
        <v>#NAME?</v>
      </c>
      <c r="C222" s="31"/>
    </row>
    <row r="223" spans="1:8" x14ac:dyDescent="0.25">
      <c r="B223" s="31" t="e">
        <f ca="1"/>
        <v>#NAME?</v>
      </c>
      <c r="C223" s="31"/>
      <c r="F223" s="34" t="s">
        <v>147</v>
      </c>
    </row>
    <row r="224" spans="1:8" x14ac:dyDescent="0.25">
      <c r="B224" s="21"/>
      <c r="C224" s="21"/>
      <c r="F224" s="34" t="s">
        <v>148</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abSelected="1" workbookViewId="0">
      <selection activeCell="F3" sqref="F3"/>
    </sheetView>
  </sheetViews>
  <sheetFormatPr baseColWidth="10" defaultColWidth="14.28515625" defaultRowHeight="12.75" x14ac:dyDescent="0.2"/>
  <cols>
    <col min="1" max="2" width="14.28515625" style="87"/>
    <col min="3" max="3" width="17" style="87" customWidth="1"/>
    <col min="4" max="4" width="14.28515625" style="87"/>
    <col min="5" max="5" width="46" style="87" customWidth="1"/>
    <col min="6" max="16384" width="14.28515625" style="87"/>
  </cols>
  <sheetData>
    <row r="1" spans="2:6" ht="24" customHeight="1" thickBot="1" x14ac:dyDescent="0.25">
      <c r="B1" s="383" t="s">
        <v>78</v>
      </c>
      <c r="C1" s="384"/>
      <c r="D1" s="384"/>
      <c r="E1" s="384"/>
      <c r="F1" s="385"/>
    </row>
    <row r="2" spans="2:6" ht="16.5" thickBot="1" x14ac:dyDescent="0.3">
      <c r="B2" s="88"/>
      <c r="C2" s="88"/>
      <c r="D2" s="88"/>
      <c r="E2" s="88"/>
      <c r="F2" s="88"/>
    </row>
    <row r="3" spans="2:6" ht="16.5" thickBot="1" x14ac:dyDescent="0.25">
      <c r="B3" s="386" t="s">
        <v>64</v>
      </c>
      <c r="C3" s="387"/>
      <c r="D3" s="387"/>
      <c r="E3" s="388" t="s">
        <v>65</v>
      </c>
      <c r="F3" s="389" t="s">
        <v>66</v>
      </c>
    </row>
    <row r="4" spans="2:6" ht="31.5" x14ac:dyDescent="0.2">
      <c r="B4" s="348" t="s">
        <v>67</v>
      </c>
      <c r="C4" s="350" t="s">
        <v>13</v>
      </c>
      <c r="D4" s="89" t="s">
        <v>14</v>
      </c>
      <c r="E4" s="90" t="s">
        <v>68</v>
      </c>
      <c r="F4" s="91">
        <v>0.25</v>
      </c>
    </row>
    <row r="5" spans="2:6" ht="47.25" x14ac:dyDescent="0.2">
      <c r="B5" s="349"/>
      <c r="C5" s="351"/>
      <c r="D5" s="92" t="s">
        <v>15</v>
      </c>
      <c r="E5" s="93" t="s">
        <v>69</v>
      </c>
      <c r="F5" s="94">
        <v>0.15</v>
      </c>
    </row>
    <row r="6" spans="2:6" ht="47.25" x14ac:dyDescent="0.2">
      <c r="B6" s="349"/>
      <c r="C6" s="351"/>
      <c r="D6" s="92" t="s">
        <v>16</v>
      </c>
      <c r="E6" s="93" t="s">
        <v>70</v>
      </c>
      <c r="F6" s="94">
        <v>0.1</v>
      </c>
    </row>
    <row r="7" spans="2:6" ht="63" x14ac:dyDescent="0.2">
      <c r="B7" s="349"/>
      <c r="C7" s="351" t="s">
        <v>17</v>
      </c>
      <c r="D7" s="92" t="s">
        <v>10</v>
      </c>
      <c r="E7" s="93" t="s">
        <v>71</v>
      </c>
      <c r="F7" s="94">
        <v>0.25</v>
      </c>
    </row>
    <row r="8" spans="2:6" ht="31.5" x14ac:dyDescent="0.2">
      <c r="B8" s="349"/>
      <c r="C8" s="351"/>
      <c r="D8" s="92" t="s">
        <v>9</v>
      </c>
      <c r="E8" s="93" t="s">
        <v>72</v>
      </c>
      <c r="F8" s="94">
        <v>0.15</v>
      </c>
    </row>
    <row r="9" spans="2:6" ht="47.25" x14ac:dyDescent="0.2">
      <c r="B9" s="349" t="s">
        <v>162</v>
      </c>
      <c r="C9" s="351" t="s">
        <v>18</v>
      </c>
      <c r="D9" s="92" t="s">
        <v>19</v>
      </c>
      <c r="E9" s="93" t="s">
        <v>73</v>
      </c>
      <c r="F9" s="95" t="s">
        <v>74</v>
      </c>
    </row>
    <row r="10" spans="2:6" ht="63" x14ac:dyDescent="0.2">
      <c r="B10" s="349"/>
      <c r="C10" s="351"/>
      <c r="D10" s="92" t="s">
        <v>20</v>
      </c>
      <c r="E10" s="93" t="s">
        <v>75</v>
      </c>
      <c r="F10" s="95" t="s">
        <v>74</v>
      </c>
    </row>
    <row r="11" spans="2:6" ht="47.25" x14ac:dyDescent="0.2">
      <c r="B11" s="349"/>
      <c r="C11" s="351" t="s">
        <v>21</v>
      </c>
      <c r="D11" s="92" t="s">
        <v>22</v>
      </c>
      <c r="E11" s="93" t="s">
        <v>76</v>
      </c>
      <c r="F11" s="95" t="s">
        <v>74</v>
      </c>
    </row>
    <row r="12" spans="2:6" ht="47.25" x14ac:dyDescent="0.2">
      <c r="B12" s="349"/>
      <c r="C12" s="351"/>
      <c r="D12" s="92" t="s">
        <v>23</v>
      </c>
      <c r="E12" s="93" t="s">
        <v>77</v>
      </c>
      <c r="F12" s="95" t="s">
        <v>74</v>
      </c>
    </row>
    <row r="13" spans="2:6" ht="31.5" x14ac:dyDescent="0.2">
      <c r="B13" s="349"/>
      <c r="C13" s="351" t="s">
        <v>24</v>
      </c>
      <c r="D13" s="92" t="s">
        <v>119</v>
      </c>
      <c r="E13" s="93" t="s">
        <v>122</v>
      </c>
      <c r="F13" s="95" t="s">
        <v>74</v>
      </c>
    </row>
    <row r="14" spans="2:6" ht="32.25" thickBot="1" x14ac:dyDescent="0.25">
      <c r="B14" s="352"/>
      <c r="C14" s="353"/>
      <c r="D14" s="96" t="s">
        <v>120</v>
      </c>
      <c r="E14" s="97" t="s">
        <v>121</v>
      </c>
      <c r="F14" s="98" t="s">
        <v>74</v>
      </c>
    </row>
    <row r="15" spans="2:6" ht="49.5" customHeight="1" x14ac:dyDescent="0.2">
      <c r="B15" s="347" t="s">
        <v>159</v>
      </c>
      <c r="C15" s="347"/>
      <c r="D15" s="347"/>
      <c r="E15" s="347"/>
      <c r="F15" s="347"/>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0.7109375"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40</v>
      </c>
    </row>
    <row r="21" spans="1:1" x14ac:dyDescent="0.2">
      <c r="A21" s="9"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2021-05-27T17:24:06Z</cp:lastPrinted>
  <dcterms:created xsi:type="dcterms:W3CDTF">2020-03-24T23:12:47Z</dcterms:created>
  <dcterms:modified xsi:type="dcterms:W3CDTF">2023-04-21T20:12:25Z</dcterms:modified>
</cp:coreProperties>
</file>